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/>
  </bookViews>
  <sheets>
    <sheet name="表紙" sheetId="1" r:id="rId1"/>
    <sheet name="凡例" sheetId="13" r:id="rId2"/>
    <sheet name="目次" sheetId="129" r:id="rId3"/>
    <sheet name="目次 (2)" sheetId="130" r:id="rId4"/>
    <sheet name="目次 (3)" sheetId="131" r:id="rId5"/>
    <sheet name="目次 (4)" sheetId="132" r:id="rId6"/>
    <sheet name="目次 (5)" sheetId="133" r:id="rId7"/>
    <sheet name="1" sheetId="2" r:id="rId8"/>
    <sheet name="2" sheetId="3" r:id="rId9"/>
    <sheet name="3" sheetId="5" r:id="rId10"/>
    <sheet name="4" sheetId="6" r:id="rId11"/>
    <sheet name="5" sheetId="7" r:id="rId12"/>
    <sheet name="6" sheetId="8" r:id="rId13"/>
    <sheet name="7" sheetId="9" r:id="rId14"/>
    <sheet name="8" sheetId="10" r:id="rId15"/>
    <sheet name="9" sheetId="11" r:id="rId16"/>
    <sheet name="10" sheetId="12" r:id="rId17"/>
    <sheet name="11" sheetId="14" r:id="rId18"/>
    <sheet name="12" sheetId="15" r:id="rId19"/>
    <sheet name="13" sheetId="16" r:id="rId20"/>
    <sheet name="14" sheetId="17" r:id="rId21"/>
    <sheet name="15" sheetId="19" r:id="rId22"/>
    <sheet name="16" sheetId="20" r:id="rId23"/>
    <sheet name="17" sheetId="21" r:id="rId24"/>
    <sheet name="18" sheetId="22" r:id="rId25"/>
    <sheet name="19" sheetId="23" r:id="rId26"/>
    <sheet name="20" sheetId="24" r:id="rId27"/>
    <sheet name="21" sheetId="25" r:id="rId28"/>
    <sheet name="22" sheetId="26" r:id="rId29"/>
    <sheet name="23" sheetId="27" r:id="rId30"/>
    <sheet name="24" sheetId="28" r:id="rId31"/>
    <sheet name="25" sheetId="29" r:id="rId32"/>
    <sheet name="26" sheetId="30" r:id="rId33"/>
    <sheet name="27" sheetId="31" r:id="rId34"/>
    <sheet name="28" sheetId="32" r:id="rId35"/>
    <sheet name="29" sheetId="33" r:id="rId36"/>
    <sheet name="30" sheetId="34" r:id="rId37"/>
    <sheet name="31" sheetId="35" r:id="rId38"/>
    <sheet name="32" sheetId="36" r:id="rId39"/>
    <sheet name="33" sheetId="37" r:id="rId40"/>
    <sheet name="34" sheetId="38" r:id="rId41"/>
    <sheet name="35" sheetId="39" r:id="rId42"/>
    <sheet name="36" sheetId="40" r:id="rId43"/>
    <sheet name="37" sheetId="41" r:id="rId44"/>
    <sheet name="38" sheetId="42" r:id="rId45"/>
    <sheet name="39" sheetId="43" r:id="rId46"/>
    <sheet name="40" sheetId="44" r:id="rId47"/>
    <sheet name="41" sheetId="45" r:id="rId48"/>
    <sheet name="42" sheetId="46" r:id="rId49"/>
    <sheet name="43" sheetId="47" r:id="rId50"/>
    <sheet name="44" sheetId="48" r:id="rId51"/>
    <sheet name="45" sheetId="49" r:id="rId52"/>
    <sheet name="46" sheetId="134" r:id="rId53"/>
    <sheet name="47" sheetId="135" r:id="rId54"/>
    <sheet name="48" sheetId="136" r:id="rId55"/>
    <sheet name="49" sheetId="50" r:id="rId56"/>
    <sheet name="50" sheetId="51" r:id="rId57"/>
    <sheet name="51" sheetId="52" r:id="rId58"/>
    <sheet name="52" sheetId="53" r:id="rId59"/>
    <sheet name="53" sheetId="54" r:id="rId60"/>
    <sheet name="54" sheetId="55" r:id="rId61"/>
    <sheet name="55" sheetId="56" r:id="rId62"/>
    <sheet name="56" sheetId="57" r:id="rId63"/>
    <sheet name="57" sheetId="58" r:id="rId64"/>
    <sheet name="58" sheetId="59" r:id="rId65"/>
    <sheet name="59" sheetId="60" r:id="rId66"/>
    <sheet name="60" sheetId="61" r:id="rId67"/>
    <sheet name="61" sheetId="62" r:id="rId68"/>
    <sheet name="62" sheetId="63" r:id="rId69"/>
    <sheet name="63" sheetId="64" r:id="rId70"/>
    <sheet name="64" sheetId="65" r:id="rId71"/>
    <sheet name="65" sheetId="66" r:id="rId72"/>
    <sheet name="66" sheetId="67" r:id="rId73"/>
    <sheet name="67" sheetId="68" r:id="rId74"/>
    <sheet name="68" sheetId="69" r:id="rId75"/>
    <sheet name="69" sheetId="70" r:id="rId76"/>
    <sheet name="70" sheetId="71" r:id="rId77"/>
    <sheet name="71" sheetId="72" r:id="rId78"/>
    <sheet name="72" sheetId="73" r:id="rId79"/>
    <sheet name="73" sheetId="74" r:id="rId80"/>
    <sheet name="74" sheetId="75" r:id="rId81"/>
    <sheet name="75" sheetId="76" r:id="rId82"/>
    <sheet name="76" sheetId="77" r:id="rId83"/>
    <sheet name="77" sheetId="78" r:id="rId84"/>
    <sheet name="78" sheetId="79" r:id="rId85"/>
    <sheet name="79" sheetId="80" r:id="rId86"/>
    <sheet name="80" sheetId="81" r:id="rId87"/>
    <sheet name="81" sheetId="82" r:id="rId88"/>
    <sheet name="82" sheetId="83" r:id="rId89"/>
    <sheet name="83" sheetId="84" r:id="rId90"/>
    <sheet name="84" sheetId="85" r:id="rId91"/>
    <sheet name="85" sheetId="86" r:id="rId92"/>
    <sheet name="86" sheetId="87" r:id="rId93"/>
    <sheet name="87" sheetId="88" r:id="rId94"/>
    <sheet name="88" sheetId="89" r:id="rId95"/>
    <sheet name="89" sheetId="90" r:id="rId96"/>
    <sheet name="90" sheetId="91" r:id="rId97"/>
    <sheet name="91" sheetId="92" r:id="rId98"/>
    <sheet name="92" sheetId="93" r:id="rId99"/>
    <sheet name="93" sheetId="94" r:id="rId100"/>
    <sheet name="94" sheetId="95" r:id="rId101"/>
    <sheet name="95" sheetId="96" r:id="rId102"/>
    <sheet name="96" sheetId="97" r:id="rId103"/>
    <sheet name="97" sheetId="98" r:id="rId104"/>
    <sheet name="98" sheetId="99" r:id="rId105"/>
    <sheet name="99" sheetId="100" r:id="rId106"/>
    <sheet name="100" sheetId="101" r:id="rId107"/>
    <sheet name="101" sheetId="102" r:id="rId108"/>
    <sheet name="102" sheetId="103" r:id="rId109"/>
    <sheet name="103" sheetId="104" r:id="rId110"/>
    <sheet name="104" sheetId="105" r:id="rId111"/>
    <sheet name="105" sheetId="106" r:id="rId112"/>
    <sheet name="106" sheetId="107" r:id="rId113"/>
    <sheet name="107" sheetId="108" r:id="rId114"/>
    <sheet name="108" sheetId="109" r:id="rId115"/>
    <sheet name="109" sheetId="110" r:id="rId116"/>
    <sheet name="110" sheetId="111" r:id="rId117"/>
    <sheet name="111" sheetId="112" r:id="rId118"/>
    <sheet name="112" sheetId="113" r:id="rId119"/>
    <sheet name="113" sheetId="114" r:id="rId120"/>
    <sheet name="114" sheetId="115" r:id="rId121"/>
    <sheet name="115" sheetId="116" r:id="rId122"/>
    <sheet name="116" sheetId="117" r:id="rId123"/>
    <sheet name="117" sheetId="118" r:id="rId124"/>
    <sheet name="118" sheetId="119" r:id="rId125"/>
    <sheet name="119" sheetId="120" r:id="rId126"/>
    <sheet name="120" sheetId="121" r:id="rId127"/>
    <sheet name="121" sheetId="122" r:id="rId128"/>
    <sheet name="122" sheetId="123" r:id="rId129"/>
    <sheet name="123" sheetId="124" r:id="rId130"/>
    <sheet name="124" sheetId="125" r:id="rId131"/>
    <sheet name="125" sheetId="126" r:id="rId132"/>
    <sheet name="126" sheetId="127" r:id="rId133"/>
  </sheets>
  <definedNames>
    <definedName name="Data" localSheetId="1">'9'!#REF!</definedName>
    <definedName name="Data" localSheetId="2">'9'!#REF!</definedName>
    <definedName name="Data" localSheetId="3">'9'!#REF!</definedName>
    <definedName name="Data" localSheetId="4">'9'!#REF!</definedName>
    <definedName name="Data" localSheetId="5">'9'!#REF!</definedName>
    <definedName name="Data" localSheetId="6">'9'!#REF!</definedName>
    <definedName name="Data">'9'!#REF!</definedName>
    <definedName name="DataEnd" localSheetId="1">'9'!#REF!</definedName>
    <definedName name="DataEnd" localSheetId="2">'9'!#REF!</definedName>
    <definedName name="DataEnd" localSheetId="3">'9'!#REF!</definedName>
    <definedName name="DataEnd" localSheetId="4">'9'!#REF!</definedName>
    <definedName name="DataEnd" localSheetId="5">'9'!#REF!</definedName>
    <definedName name="DataEnd" localSheetId="6">'9'!#REF!</definedName>
    <definedName name="DataEnd">'9'!#REF!</definedName>
    <definedName name="Hyousoku" localSheetId="1">'9'!#REF!</definedName>
    <definedName name="Hyousoku" localSheetId="2">'9'!#REF!</definedName>
    <definedName name="Hyousoku" localSheetId="3">'9'!#REF!</definedName>
    <definedName name="Hyousoku" localSheetId="4">'9'!#REF!</definedName>
    <definedName name="Hyousoku" localSheetId="5">'9'!#REF!</definedName>
    <definedName name="Hyousoku" localSheetId="6">'9'!#REF!</definedName>
    <definedName name="Hyousoku">'9'!#REF!</definedName>
    <definedName name="HyousokuArea" localSheetId="1">'9'!#REF!</definedName>
    <definedName name="HyousokuArea" localSheetId="2">'9'!#REF!</definedName>
    <definedName name="HyousokuArea" localSheetId="3">'9'!#REF!</definedName>
    <definedName name="HyousokuArea" localSheetId="4">'9'!#REF!</definedName>
    <definedName name="HyousokuArea" localSheetId="5">'9'!#REF!</definedName>
    <definedName name="HyousokuArea" localSheetId="6">'9'!#REF!</definedName>
    <definedName name="HyousokuArea">'9'!#REF!</definedName>
    <definedName name="HyousokuEnd" localSheetId="1">'9'!#REF!</definedName>
    <definedName name="HyousokuEnd" localSheetId="2">'9'!#REF!</definedName>
    <definedName name="HyousokuEnd" localSheetId="3">'9'!#REF!</definedName>
    <definedName name="HyousokuEnd" localSheetId="4">'9'!#REF!</definedName>
    <definedName name="HyousokuEnd" localSheetId="5">'9'!#REF!</definedName>
    <definedName name="HyousokuEnd" localSheetId="6">'9'!#REF!</definedName>
    <definedName name="HyousokuEnd">'9'!#REF!</definedName>
    <definedName name="Hyoutou">'9'!$B$4:$H$6</definedName>
    <definedName name="_xlnm.Print_Area" localSheetId="111">'105'!$A$1:$R$10</definedName>
    <definedName name="_xlnm.Print_Area" localSheetId="123">'117'!$A$1:$B$9</definedName>
    <definedName name="_xlnm.Print_Area" localSheetId="124">'118'!$A$1:$C$5</definedName>
    <definedName name="_xlnm.Print_Area" localSheetId="125">'119'!$A$1:$I$11</definedName>
    <definedName name="_xlnm.Print_Area" localSheetId="126">'120'!$A$1:$H$10</definedName>
    <definedName name="_xlnm.Print_Area" localSheetId="127">'121'!$A$1:$F$46</definedName>
    <definedName name="_xlnm.Print_Area" localSheetId="19">'13'!$A$1:$M$33</definedName>
    <definedName name="_xlnm.Print_Area" localSheetId="21">'15'!$A$1:$Y$29</definedName>
    <definedName name="_xlnm.Print_Area" localSheetId="22">'16'!$A$1:$L$26</definedName>
    <definedName name="_xlnm.Print_Area" localSheetId="24">'18'!$A$1:$J$7</definedName>
    <definedName name="_xlnm.Print_Area" localSheetId="27">'21'!$A$1:$B$25</definedName>
    <definedName name="_xlnm.Print_Area" localSheetId="29">'23'!$A$1:$F$32</definedName>
    <definedName name="_xlnm.Print_Area" localSheetId="30">'24'!$A$1:$E$32</definedName>
    <definedName name="_xlnm.Print_Area" localSheetId="31">'25'!$A$1:$I$24</definedName>
    <definedName name="_xlnm.Print_Area" localSheetId="32">'26'!$A$1:$G$12</definedName>
    <definedName name="_xlnm.Print_Area" localSheetId="33">'27'!$A$1:$E$11</definedName>
    <definedName name="_xlnm.Print_Area" localSheetId="34">'28'!$A$1:$G$26</definedName>
    <definedName name="_xlnm.Print_Area" localSheetId="38">'32'!$A$1:$I$12</definedName>
    <definedName name="_xlnm.Print_Area" localSheetId="39">'33'!$A$1:$G$9</definedName>
    <definedName name="_xlnm.Print_Area" localSheetId="41">'35'!$A$1:$I$12</definedName>
    <definedName name="_xlnm.Print_Area" localSheetId="42">'36'!$A$1:$I$13</definedName>
    <definedName name="_xlnm.Print_Area" localSheetId="43">'37'!$A$1:$H$13</definedName>
    <definedName name="_xlnm.Print_Area" localSheetId="58">'52'!$A$1:$H$32</definedName>
    <definedName name="_xlnm.Print_Area" localSheetId="65">'59'!$A$1:$G$27</definedName>
    <definedName name="_xlnm.Print_Area" localSheetId="69">'63'!$A$1:$H$44</definedName>
    <definedName name="_xlnm.Print_Area" localSheetId="71">'65'!$A$1:$F$22</definedName>
    <definedName name="_xlnm.Print_Area" localSheetId="73">'67'!$A$1:$J$30</definedName>
    <definedName name="_xlnm.Print_Area" localSheetId="83">'77'!$A$1:$H$9</definedName>
    <definedName name="_xlnm.Print_Area" localSheetId="97">'91'!$A$1:$I$8</definedName>
    <definedName name="_xlnm.Print_Area" localSheetId="100">'94'!$A$1:$D$45</definedName>
    <definedName name="_xlnm.Print_Area" localSheetId="0">表紙!$A$1:$AF$34</definedName>
    <definedName name="_xlnm.Print_Area" localSheetId="1">凡例!$A$1:$AF$26</definedName>
    <definedName name="_xlnm.Print_Area" localSheetId="2">目次!$A$1:$AF$34</definedName>
    <definedName name="_xlnm.Print_Area" localSheetId="3">'目次 (2)'!$A$1:$AE$34</definedName>
    <definedName name="_xlnm.Print_Area" localSheetId="4">'目次 (3)'!$A$1:$AE$34</definedName>
    <definedName name="_xlnm.Print_Area" localSheetId="5">'目次 (4)'!$A$1:$AE$34</definedName>
    <definedName name="_xlnm.Print_Area" localSheetId="6">'目次 (5)'!$A$1:$AE$34</definedName>
    <definedName name="_xlnm.Print_Titles" localSheetId="58">'52'!$A:$C</definedName>
    <definedName name="Title">'9'!$A$1:$H$1</definedName>
    <definedName name="TitleEnglish" localSheetId="1">'9'!#REF!</definedName>
    <definedName name="TitleEnglish" localSheetId="2">'9'!#REF!</definedName>
    <definedName name="TitleEnglish" localSheetId="3">'9'!#REF!</definedName>
    <definedName name="TitleEnglish" localSheetId="4">'9'!#REF!</definedName>
    <definedName name="TitleEnglish" localSheetId="5">'9'!#REF!</definedName>
    <definedName name="TitleEnglish" localSheetId="6">'9'!#REF!</definedName>
    <definedName name="TitleEnglish">'9'!#REF!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26" l="1"/>
  <c r="I6" i="126" s="1"/>
  <c r="E6" i="126"/>
  <c r="H5" i="126"/>
  <c r="E5" i="126"/>
  <c r="I5" i="126" l="1"/>
  <c r="C14" i="136"/>
  <c r="C13" i="136"/>
  <c r="C10" i="136"/>
  <c r="C9" i="136"/>
  <c r="C8" i="136"/>
  <c r="C7" i="136"/>
  <c r="C6" i="136"/>
  <c r="C5" i="136"/>
  <c r="F14" i="134" l="1"/>
  <c r="E14" i="134"/>
  <c r="D14" i="134"/>
  <c r="C14" i="134"/>
  <c r="B14" i="134"/>
  <c r="B8" i="134"/>
  <c r="B7" i="134"/>
  <c r="B6" i="134"/>
  <c r="B5" i="134"/>
  <c r="B4" i="134"/>
  <c r="E5" i="50"/>
  <c r="B8" i="43"/>
  <c r="C8" i="43"/>
  <c r="B6" i="39"/>
  <c r="B5" i="39"/>
  <c r="B4" i="39"/>
  <c r="B24" i="25" l="1"/>
  <c r="F4" i="125" l="1"/>
  <c r="E4" i="125"/>
  <c r="D4" i="125"/>
  <c r="C4" i="125"/>
  <c r="B4" i="125"/>
  <c r="E36" i="127"/>
  <c r="E35" i="127"/>
  <c r="E34" i="127"/>
  <c r="E33" i="127"/>
  <c r="E32" i="127"/>
  <c r="E31" i="127"/>
  <c r="E30" i="127"/>
  <c r="E29" i="127"/>
  <c r="E28" i="127"/>
  <c r="E27" i="127"/>
  <c r="E26" i="127"/>
  <c r="E25" i="127"/>
  <c r="E24" i="127"/>
  <c r="E23" i="127"/>
  <c r="E22" i="127"/>
  <c r="E21" i="127"/>
  <c r="E20" i="127"/>
  <c r="E19" i="127"/>
  <c r="E18" i="127"/>
  <c r="E17" i="127"/>
  <c r="E16" i="127"/>
  <c r="E15" i="127"/>
  <c r="E14" i="127"/>
  <c r="E13" i="127"/>
  <c r="E12" i="127"/>
  <c r="E8" i="127"/>
  <c r="E7" i="127"/>
  <c r="E6" i="127"/>
  <c r="E5" i="127"/>
  <c r="E4" i="127"/>
  <c r="H10" i="126" l="1"/>
  <c r="E10" i="126"/>
  <c r="H7" i="126"/>
  <c r="E7" i="126"/>
  <c r="I10" i="126" l="1"/>
  <c r="I7" i="126"/>
  <c r="F13" i="125"/>
  <c r="E13" i="125"/>
  <c r="D13" i="125"/>
  <c r="C13" i="125"/>
  <c r="C11" i="125" s="1"/>
  <c r="B13" i="125"/>
  <c r="F11" i="125"/>
  <c r="E11" i="125"/>
  <c r="D11" i="125"/>
  <c r="B11" i="125"/>
  <c r="F29" i="124" l="1"/>
  <c r="C29" i="124"/>
  <c r="G28" i="124"/>
  <c r="G29" i="124" s="1"/>
  <c r="G26" i="124"/>
  <c r="F26" i="124"/>
  <c r="E26" i="124"/>
  <c r="E29" i="124" s="1"/>
  <c r="D26" i="124"/>
  <c r="D29" i="124" s="1"/>
  <c r="C26" i="124"/>
  <c r="F15" i="124"/>
  <c r="E15" i="124"/>
  <c r="G14" i="124"/>
  <c r="G12" i="124"/>
  <c r="G15" i="124" s="1"/>
  <c r="F12" i="124"/>
  <c r="E12" i="124"/>
  <c r="D12" i="124"/>
  <c r="D15" i="124" s="1"/>
  <c r="C12" i="124"/>
  <c r="C15" i="124" s="1"/>
  <c r="B8" i="121"/>
  <c r="B7" i="121"/>
  <c r="B6" i="121"/>
  <c r="B5" i="121"/>
  <c r="B4" i="121"/>
  <c r="E10" i="120" l="1"/>
  <c r="D10" i="120"/>
  <c r="E9" i="120"/>
  <c r="D9" i="120"/>
  <c r="E8" i="120"/>
  <c r="D8" i="120"/>
  <c r="E7" i="120"/>
  <c r="D7" i="120"/>
  <c r="E6" i="120"/>
  <c r="D6" i="120"/>
  <c r="C9" i="117" l="1"/>
  <c r="B9" i="117"/>
  <c r="C8" i="117"/>
  <c r="B8" i="117"/>
  <c r="C7" i="117"/>
  <c r="B7" i="117"/>
  <c r="C6" i="117"/>
  <c r="B6" i="117"/>
  <c r="C5" i="117"/>
  <c r="B5" i="117"/>
  <c r="B8" i="116"/>
  <c r="B7" i="116"/>
  <c r="B6" i="116"/>
  <c r="B5" i="116"/>
  <c r="B4" i="116"/>
  <c r="B9" i="114"/>
  <c r="B8" i="114"/>
  <c r="B7" i="114"/>
  <c r="B6" i="114"/>
  <c r="B5" i="114"/>
  <c r="B20" i="113" l="1"/>
  <c r="D19" i="113"/>
  <c r="C19" i="113"/>
  <c r="B18" i="113"/>
  <c r="B17" i="113"/>
  <c r="B16" i="113"/>
  <c r="B15" i="113"/>
  <c r="B14" i="113"/>
  <c r="B13" i="113"/>
  <c r="B12" i="113"/>
  <c r="B11" i="113"/>
  <c r="B10" i="113"/>
  <c r="B9" i="113"/>
  <c r="B8" i="113"/>
  <c r="B7" i="113"/>
  <c r="B19" i="113" s="1"/>
  <c r="B6" i="113"/>
  <c r="B5" i="113"/>
  <c r="B4" i="113"/>
  <c r="F8" i="112" l="1"/>
  <c r="E8" i="112"/>
  <c r="D8" i="112"/>
  <c r="F7" i="112"/>
  <c r="E7" i="112"/>
  <c r="D7" i="112"/>
  <c r="F6" i="112"/>
  <c r="E6" i="112"/>
  <c r="D6" i="112"/>
  <c r="F5" i="112"/>
  <c r="E5" i="112"/>
  <c r="D5" i="112"/>
  <c r="F4" i="112"/>
  <c r="E4" i="112"/>
  <c r="D4" i="112"/>
  <c r="G9" i="110"/>
  <c r="F9" i="110"/>
  <c r="G8" i="110"/>
  <c r="F8" i="110"/>
  <c r="G7" i="110"/>
  <c r="F7" i="110"/>
  <c r="G6" i="110"/>
  <c r="F6" i="110"/>
  <c r="G5" i="110"/>
  <c r="F5" i="110"/>
  <c r="C9" i="108"/>
  <c r="C8" i="108"/>
  <c r="C7" i="108"/>
  <c r="C6" i="108"/>
  <c r="C5" i="108"/>
  <c r="E9" i="107" l="1"/>
  <c r="D9" i="107"/>
  <c r="C9" i="107" s="1"/>
  <c r="E8" i="107"/>
  <c r="D8" i="107"/>
  <c r="C8" i="107" s="1"/>
  <c r="E7" i="107"/>
  <c r="D7" i="107"/>
  <c r="C7" i="107" s="1"/>
  <c r="E6" i="107"/>
  <c r="D6" i="107"/>
  <c r="C6" i="107"/>
  <c r="E5" i="107"/>
  <c r="D5" i="107"/>
  <c r="C5" i="107" s="1"/>
  <c r="F9" i="106" l="1"/>
  <c r="E9" i="106"/>
  <c r="D9" i="106"/>
  <c r="C9" i="106"/>
  <c r="B9" i="106" s="1"/>
  <c r="F8" i="106"/>
  <c r="E8" i="106"/>
  <c r="D8" i="106"/>
  <c r="C8" i="106"/>
  <c r="B8" i="106" s="1"/>
  <c r="F7" i="106"/>
  <c r="E7" i="106"/>
  <c r="D7" i="106"/>
  <c r="C7" i="106"/>
  <c r="B7" i="106" s="1"/>
  <c r="F6" i="106"/>
  <c r="E6" i="106"/>
  <c r="D6" i="106"/>
  <c r="C6" i="106"/>
  <c r="B6" i="106" s="1"/>
  <c r="F5" i="106"/>
  <c r="E5" i="106"/>
  <c r="D5" i="106"/>
  <c r="C5" i="106"/>
  <c r="B5" i="106" s="1"/>
  <c r="F16" i="105" l="1"/>
  <c r="F9" i="105" s="1"/>
  <c r="E16" i="105"/>
  <c r="D16" i="105" s="1"/>
  <c r="F15" i="105"/>
  <c r="E15" i="105"/>
  <c r="D15" i="105" s="1"/>
  <c r="N9" i="105"/>
  <c r="M9" i="105"/>
  <c r="L9" i="105"/>
  <c r="K9" i="105"/>
  <c r="J9" i="105"/>
  <c r="I9" i="105"/>
  <c r="H9" i="105"/>
  <c r="G9" i="105"/>
  <c r="C9" i="105"/>
  <c r="F8" i="105"/>
  <c r="E8" i="105"/>
  <c r="D8" i="105"/>
  <c r="F7" i="105"/>
  <c r="E7" i="105"/>
  <c r="D7" i="105" s="1"/>
  <c r="F6" i="105"/>
  <c r="E6" i="105"/>
  <c r="D6" i="105" s="1"/>
  <c r="F5" i="105"/>
  <c r="E5" i="105"/>
  <c r="D5" i="105" s="1"/>
  <c r="E9" i="105" l="1"/>
  <c r="D9" i="105" s="1"/>
  <c r="E29" i="104" l="1"/>
  <c r="D29" i="104"/>
  <c r="C29" i="104" s="1"/>
  <c r="E28" i="104"/>
  <c r="D28" i="104"/>
  <c r="C28" i="104" s="1"/>
  <c r="E27" i="104"/>
  <c r="D27" i="104"/>
  <c r="C27" i="104" s="1"/>
  <c r="E26" i="104"/>
  <c r="D26" i="104"/>
  <c r="C26" i="104"/>
  <c r="E25" i="104"/>
  <c r="D25" i="104"/>
  <c r="C25" i="104" s="1"/>
  <c r="E24" i="104"/>
  <c r="D24" i="104"/>
  <c r="C24" i="104" s="1"/>
  <c r="E23" i="104"/>
  <c r="D23" i="104"/>
  <c r="C23" i="104" s="1"/>
  <c r="K17" i="104"/>
  <c r="J17" i="104"/>
  <c r="I17" i="104"/>
  <c r="H17" i="104"/>
  <c r="G17" i="104"/>
  <c r="F17" i="104"/>
  <c r="E17" i="104"/>
  <c r="D17" i="104"/>
  <c r="C17" i="104"/>
  <c r="B17" i="104"/>
  <c r="K9" i="104"/>
  <c r="J9" i="104"/>
  <c r="I9" i="104"/>
  <c r="H9" i="104"/>
  <c r="G9" i="104"/>
  <c r="F9" i="104"/>
  <c r="E9" i="104" s="1"/>
  <c r="D9" i="104"/>
  <c r="G8" i="104"/>
  <c r="F8" i="104"/>
  <c r="E8" i="104" s="1"/>
  <c r="G7" i="104"/>
  <c r="F7" i="104"/>
  <c r="E7" i="104" s="1"/>
  <c r="G6" i="104"/>
  <c r="F6" i="104"/>
  <c r="E6" i="104"/>
  <c r="G5" i="104"/>
  <c r="F5" i="104"/>
  <c r="E5" i="104" s="1"/>
  <c r="F9" i="103" l="1"/>
  <c r="E9" i="103"/>
  <c r="D9" i="103"/>
  <c r="F8" i="101" l="1"/>
  <c r="E8" i="101"/>
  <c r="G7" i="101"/>
  <c r="G8" i="101" s="1"/>
  <c r="F7" i="101"/>
  <c r="E7" i="101"/>
  <c r="D7" i="101"/>
  <c r="D8" i="101" s="1"/>
  <c r="C7" i="101"/>
  <c r="C8" i="101" s="1"/>
  <c r="B9" i="99"/>
  <c r="B8" i="99"/>
  <c r="B7" i="99"/>
  <c r="B6" i="99"/>
  <c r="B5" i="99"/>
  <c r="E5" i="98" l="1"/>
  <c r="D5" i="98"/>
  <c r="C5" i="98"/>
  <c r="B4" i="98"/>
  <c r="B5" i="98" s="1"/>
  <c r="D4" i="95"/>
  <c r="B7" i="92"/>
  <c r="B6" i="92"/>
  <c r="B5" i="92"/>
  <c r="C7" i="91" l="1"/>
  <c r="C6" i="91"/>
  <c r="C5" i="91"/>
  <c r="C9" i="90" l="1"/>
  <c r="B9" i="90"/>
  <c r="C8" i="90"/>
  <c r="B8" i="90"/>
  <c r="C7" i="90"/>
  <c r="B7" i="90"/>
  <c r="C6" i="90"/>
  <c r="B6" i="90"/>
  <c r="C5" i="90"/>
  <c r="B5" i="90"/>
  <c r="C9" i="89" l="1"/>
  <c r="B9" i="89"/>
  <c r="C8" i="89"/>
  <c r="B8" i="89"/>
  <c r="C7" i="89"/>
  <c r="B7" i="89"/>
  <c r="C6" i="89"/>
  <c r="B6" i="89"/>
  <c r="C5" i="89"/>
  <c r="B5" i="89"/>
  <c r="C9" i="88" l="1"/>
  <c r="B9" i="88"/>
  <c r="C8" i="88"/>
  <c r="B8" i="88"/>
  <c r="C7" i="88"/>
  <c r="B7" i="88"/>
  <c r="B6" i="88"/>
  <c r="C5" i="88"/>
  <c r="B5" i="88"/>
  <c r="C9" i="87" l="1"/>
  <c r="C8" i="87"/>
  <c r="C7" i="87"/>
  <c r="C6" i="87"/>
  <c r="C5" i="87"/>
  <c r="H11" i="86" l="1"/>
  <c r="G11" i="86"/>
  <c r="F11" i="86"/>
  <c r="E11" i="86"/>
  <c r="D11" i="86"/>
  <c r="C11" i="86"/>
  <c r="B10" i="86"/>
  <c r="B9" i="86"/>
  <c r="B8" i="86"/>
  <c r="B7" i="86"/>
  <c r="B6" i="86"/>
  <c r="B5" i="86"/>
  <c r="B11" i="86" s="1"/>
  <c r="I11" i="85" l="1"/>
  <c r="H11" i="85"/>
  <c r="G11" i="85"/>
  <c r="F11" i="85"/>
  <c r="E11" i="85"/>
  <c r="D11" i="85"/>
  <c r="C11" i="85"/>
  <c r="B11" i="85"/>
  <c r="C9" i="84" l="1"/>
  <c r="C8" i="84"/>
  <c r="C7" i="84"/>
  <c r="C6" i="84"/>
  <c r="C5" i="84"/>
  <c r="B19" i="83" l="1"/>
  <c r="B16" i="83"/>
  <c r="B15" i="83"/>
  <c r="B14" i="83"/>
  <c r="B13" i="83"/>
  <c r="B12" i="83"/>
  <c r="B11" i="83"/>
  <c r="B10" i="83"/>
  <c r="B8" i="83"/>
  <c r="B7" i="83"/>
  <c r="B6" i="83"/>
  <c r="B5" i="83"/>
  <c r="B4" i="83"/>
  <c r="F8" i="81" l="1"/>
  <c r="F7" i="81"/>
  <c r="F6" i="81"/>
  <c r="F5" i="81"/>
  <c r="F4" i="81"/>
  <c r="E8" i="80" l="1"/>
  <c r="E7" i="80"/>
  <c r="E6" i="80"/>
  <c r="E5" i="80"/>
  <c r="E4" i="80"/>
  <c r="C9" i="79" l="1"/>
  <c r="B9" i="79"/>
  <c r="C8" i="79"/>
  <c r="B8" i="79"/>
  <c r="C7" i="79"/>
  <c r="B7" i="79"/>
  <c r="C6" i="79"/>
  <c r="B6" i="79"/>
  <c r="C5" i="79"/>
  <c r="B5" i="79"/>
  <c r="B8" i="78" l="1"/>
  <c r="B7" i="78"/>
  <c r="B6" i="78"/>
  <c r="B5" i="78"/>
  <c r="B4" i="78"/>
  <c r="G8" i="77" l="1"/>
  <c r="F8" i="77"/>
  <c r="B8" i="77" s="1"/>
  <c r="G7" i="77"/>
  <c r="F7" i="77"/>
  <c r="B7" i="77"/>
  <c r="G6" i="77"/>
  <c r="B6" i="77" s="1"/>
  <c r="F6" i="77"/>
  <c r="G5" i="77"/>
  <c r="F5" i="77"/>
  <c r="B5" i="77" s="1"/>
  <c r="G4" i="77"/>
  <c r="F4" i="77"/>
  <c r="B4" i="77"/>
  <c r="D8" i="76" l="1"/>
  <c r="D7" i="76"/>
  <c r="D6" i="76"/>
  <c r="D5" i="76"/>
  <c r="D4" i="76"/>
  <c r="G8" i="75" l="1"/>
  <c r="D8" i="75"/>
  <c r="G7" i="75"/>
  <c r="D7" i="75"/>
  <c r="G6" i="75"/>
  <c r="D6" i="75"/>
  <c r="G5" i="75"/>
  <c r="D5" i="75"/>
  <c r="G4" i="75"/>
  <c r="D4" i="75"/>
  <c r="M19" i="74" l="1"/>
  <c r="J19" i="74"/>
  <c r="I19" i="74"/>
  <c r="H19" i="74"/>
  <c r="G19" i="74"/>
  <c r="F19" i="74"/>
  <c r="E19" i="74"/>
  <c r="D19" i="74"/>
  <c r="C19" i="74"/>
  <c r="C18" i="74"/>
  <c r="C17" i="74"/>
  <c r="M16" i="74"/>
  <c r="J16" i="74"/>
  <c r="I16" i="74"/>
  <c r="H16" i="74"/>
  <c r="G16" i="74"/>
  <c r="F16" i="74"/>
  <c r="E16" i="74"/>
  <c r="D16" i="74"/>
  <c r="C15" i="74"/>
  <c r="C16" i="74" s="1"/>
  <c r="C14" i="74"/>
  <c r="M13" i="74"/>
  <c r="J13" i="74"/>
  <c r="I13" i="74"/>
  <c r="H13" i="74"/>
  <c r="G13" i="74"/>
  <c r="F13" i="74"/>
  <c r="E13" i="74"/>
  <c r="D13" i="74"/>
  <c r="C12" i="74"/>
  <c r="C11" i="74"/>
  <c r="C13" i="74" s="1"/>
  <c r="M10" i="74"/>
  <c r="J10" i="74"/>
  <c r="I10" i="74"/>
  <c r="H10" i="74"/>
  <c r="G10" i="74"/>
  <c r="F10" i="74"/>
  <c r="E10" i="74"/>
  <c r="D10" i="74"/>
  <c r="C9" i="74"/>
  <c r="C8" i="74"/>
  <c r="C10" i="74" s="1"/>
  <c r="M7" i="74"/>
  <c r="J7" i="74"/>
  <c r="I7" i="74"/>
  <c r="H7" i="74"/>
  <c r="G7" i="74"/>
  <c r="F7" i="74"/>
  <c r="E7" i="74"/>
  <c r="D7" i="74"/>
  <c r="C7" i="74"/>
  <c r="C6" i="74"/>
  <c r="C5" i="74"/>
  <c r="M19" i="73" l="1"/>
  <c r="K19" i="73"/>
  <c r="J19" i="73"/>
  <c r="I19" i="73"/>
  <c r="H19" i="73"/>
  <c r="G19" i="73"/>
  <c r="F19" i="73"/>
  <c r="E19" i="73"/>
  <c r="D19" i="73"/>
  <c r="L19" i="73" s="1"/>
  <c r="C19" i="73"/>
  <c r="C18" i="73"/>
  <c r="L17" i="73"/>
  <c r="C17" i="73"/>
  <c r="M16" i="73"/>
  <c r="K16" i="73"/>
  <c r="J16" i="73"/>
  <c r="I16" i="73"/>
  <c r="H16" i="73"/>
  <c r="G16" i="73"/>
  <c r="F16" i="73"/>
  <c r="E16" i="73"/>
  <c r="D16" i="73"/>
  <c r="L16" i="73" s="1"/>
  <c r="L15" i="73"/>
  <c r="C15" i="73"/>
  <c r="L14" i="73"/>
  <c r="C14" i="73"/>
  <c r="C16" i="73" s="1"/>
  <c r="M13" i="73"/>
  <c r="K13" i="73"/>
  <c r="J13" i="73"/>
  <c r="I13" i="73"/>
  <c r="H13" i="73"/>
  <c r="G13" i="73"/>
  <c r="F13" i="73"/>
  <c r="E13" i="73"/>
  <c r="D13" i="73"/>
  <c r="L13" i="73" s="1"/>
  <c r="L12" i="73"/>
  <c r="C12" i="73"/>
  <c r="L11" i="73"/>
  <c r="C11" i="73"/>
  <c r="C13" i="73" s="1"/>
  <c r="M10" i="73"/>
  <c r="K10" i="73"/>
  <c r="J10" i="73"/>
  <c r="I10" i="73"/>
  <c r="H10" i="73"/>
  <c r="G10" i="73"/>
  <c r="F10" i="73"/>
  <c r="E10" i="73"/>
  <c r="D10" i="73"/>
  <c r="L10" i="73" s="1"/>
  <c r="L9" i="73"/>
  <c r="C9" i="73"/>
  <c r="L8" i="73"/>
  <c r="C8" i="73"/>
  <c r="C10" i="73" s="1"/>
  <c r="M7" i="73"/>
  <c r="K7" i="73"/>
  <c r="J7" i="73"/>
  <c r="I7" i="73"/>
  <c r="H7" i="73"/>
  <c r="G7" i="73"/>
  <c r="F7" i="73"/>
  <c r="E7" i="73"/>
  <c r="D7" i="73"/>
  <c r="L7" i="73" s="1"/>
  <c r="L6" i="73"/>
  <c r="C6" i="73"/>
  <c r="L5" i="73"/>
  <c r="C5" i="73"/>
  <c r="C7" i="73" s="1"/>
  <c r="D8" i="72" l="1"/>
  <c r="D7" i="72"/>
  <c r="D6" i="72"/>
  <c r="D5" i="72"/>
  <c r="D4" i="72"/>
  <c r="G8" i="71" l="1"/>
  <c r="D8" i="71"/>
  <c r="G7" i="71"/>
  <c r="D7" i="71"/>
  <c r="G6" i="71"/>
  <c r="D6" i="71"/>
  <c r="G5" i="71"/>
  <c r="D5" i="71"/>
  <c r="G4" i="71"/>
  <c r="D4" i="71"/>
  <c r="J16" i="70"/>
  <c r="I16" i="70"/>
  <c r="F16" i="70"/>
  <c r="I15" i="70"/>
  <c r="F15" i="70"/>
  <c r="J15" i="70" s="1"/>
  <c r="H13" i="70"/>
  <c r="G13" i="70"/>
  <c r="E13" i="70"/>
  <c r="D13" i="70"/>
  <c r="J12" i="70"/>
  <c r="I12" i="70"/>
  <c r="I13" i="70" s="1"/>
  <c r="F12" i="70"/>
  <c r="F13" i="70" s="1"/>
  <c r="H11" i="70"/>
  <c r="G11" i="70"/>
  <c r="E11" i="70"/>
  <c r="D11" i="70"/>
  <c r="I10" i="70"/>
  <c r="I11" i="70" s="1"/>
  <c r="F10" i="70"/>
  <c r="F11" i="70" s="1"/>
  <c r="H9" i="70"/>
  <c r="G9" i="70"/>
  <c r="E9" i="70"/>
  <c r="D9" i="70"/>
  <c r="J8" i="70"/>
  <c r="I8" i="70"/>
  <c r="F8" i="70"/>
  <c r="F9" i="70" s="1"/>
  <c r="F7" i="70"/>
  <c r="E7" i="70"/>
  <c r="D7" i="70"/>
  <c r="F6" i="70"/>
  <c r="I5" i="70"/>
  <c r="I9" i="70" s="1"/>
  <c r="F5" i="70"/>
  <c r="J19" i="68"/>
  <c r="G19" i="68"/>
  <c r="D19" i="68"/>
  <c r="J5" i="68"/>
  <c r="G5" i="68"/>
  <c r="D5" i="68"/>
  <c r="B16" i="67"/>
  <c r="F19" i="66"/>
  <c r="E19" i="66"/>
  <c r="D19" i="66"/>
  <c r="C19" i="66"/>
  <c r="B19" i="66"/>
  <c r="F14" i="66"/>
  <c r="E14" i="66"/>
  <c r="D14" i="66"/>
  <c r="C14" i="66"/>
  <c r="B14" i="66"/>
  <c r="F13" i="66"/>
  <c r="E13" i="66"/>
  <c r="D13" i="66"/>
  <c r="C13" i="66"/>
  <c r="B13" i="66"/>
  <c r="B12" i="66"/>
  <c r="F11" i="66"/>
  <c r="E11" i="66"/>
  <c r="D11" i="66"/>
  <c r="C11" i="66"/>
  <c r="C15" i="66" s="1"/>
  <c r="B11" i="66"/>
  <c r="F9" i="66"/>
  <c r="F15" i="66" s="1"/>
  <c r="E9" i="66"/>
  <c r="E15" i="66" s="1"/>
  <c r="D9" i="66"/>
  <c r="D15" i="66" s="1"/>
  <c r="C9" i="66"/>
  <c r="B9" i="66"/>
  <c r="B15" i="66" s="1"/>
  <c r="F8" i="66"/>
  <c r="F20" i="66" s="1"/>
  <c r="E8" i="66"/>
  <c r="E20" i="66" s="1"/>
  <c r="D8" i="66"/>
  <c r="C8" i="66"/>
  <c r="B8" i="66"/>
  <c r="B20" i="66" s="1"/>
  <c r="J5" i="70" l="1"/>
  <c r="J9" i="70" s="1"/>
  <c r="J10" i="70"/>
  <c r="J11" i="70" s="1"/>
  <c r="C20" i="66"/>
  <c r="D20" i="66"/>
  <c r="J13" i="70" l="1"/>
  <c r="B10" i="65"/>
  <c r="B9" i="65"/>
  <c r="B8" i="65"/>
  <c r="B7" i="65"/>
  <c r="B6" i="65"/>
  <c r="H42" i="64" l="1"/>
  <c r="E42" i="64"/>
  <c r="E41" i="64"/>
  <c r="E40" i="64"/>
  <c r="E39" i="64"/>
  <c r="G38" i="64"/>
  <c r="G37" i="64"/>
  <c r="G36" i="64"/>
  <c r="G35" i="64"/>
  <c r="G34" i="64"/>
  <c r="G33" i="64"/>
  <c r="G32" i="64"/>
  <c r="G31" i="64"/>
  <c r="G30" i="64"/>
  <c r="G29" i="64"/>
  <c r="G28" i="64"/>
  <c r="G27" i="64"/>
  <c r="G26" i="64"/>
  <c r="G25" i="64"/>
  <c r="G24" i="64"/>
  <c r="G23" i="64"/>
  <c r="G22" i="64"/>
  <c r="G21" i="64"/>
  <c r="G20" i="64"/>
  <c r="G19" i="64"/>
  <c r="G18" i="64"/>
  <c r="G17" i="64"/>
  <c r="G16" i="64"/>
  <c r="G15" i="64"/>
  <c r="G14" i="64"/>
  <c r="G41" i="64" s="1"/>
  <c r="G13" i="64"/>
  <c r="G12" i="64"/>
  <c r="G11" i="64"/>
  <c r="G10" i="64"/>
  <c r="G40" i="64" s="1"/>
  <c r="G9" i="64"/>
  <c r="G8" i="64"/>
  <c r="G7" i="64"/>
  <c r="G6" i="64"/>
  <c r="G5" i="64"/>
  <c r="G42" i="64" s="1"/>
  <c r="G4" i="64"/>
  <c r="G39" i="64" s="1"/>
  <c r="N16" i="62" l="1"/>
  <c r="I16" i="62"/>
  <c r="D16" i="62"/>
  <c r="N15" i="62"/>
  <c r="I15" i="62"/>
  <c r="D15" i="62"/>
  <c r="S7" i="62"/>
  <c r="N7" i="62"/>
  <c r="I7" i="62"/>
  <c r="F7" i="62"/>
  <c r="E7" i="62"/>
  <c r="C7" i="62"/>
  <c r="D7" i="62" s="1"/>
  <c r="B7" i="62"/>
  <c r="S6" i="62"/>
  <c r="N6" i="62"/>
  <c r="I6" i="62"/>
  <c r="F6" i="62"/>
  <c r="E6" i="62"/>
  <c r="C6" i="62"/>
  <c r="D6" i="62" s="1"/>
  <c r="B6" i="62"/>
  <c r="P19" i="61" l="1"/>
  <c r="K19" i="61"/>
  <c r="F19" i="61"/>
  <c r="P18" i="61"/>
  <c r="K18" i="61"/>
  <c r="F18" i="61"/>
  <c r="P17" i="61"/>
  <c r="K17" i="61"/>
  <c r="F17" i="61"/>
  <c r="P16" i="61"/>
  <c r="K16" i="61"/>
  <c r="F16" i="61"/>
  <c r="P15" i="61"/>
  <c r="K15" i="61"/>
  <c r="F15" i="61"/>
  <c r="U10" i="61"/>
  <c r="P10" i="61"/>
  <c r="K10" i="61"/>
  <c r="F10" i="61"/>
  <c r="E10" i="61"/>
  <c r="D10" i="61"/>
  <c r="C10" i="61"/>
  <c r="B10" i="61"/>
  <c r="U9" i="61"/>
  <c r="P9" i="61"/>
  <c r="K9" i="61"/>
  <c r="F9" i="61"/>
  <c r="E9" i="61"/>
  <c r="D9" i="61"/>
  <c r="C9" i="61"/>
  <c r="B9" i="61"/>
  <c r="U8" i="61"/>
  <c r="P8" i="61"/>
  <c r="K8" i="61"/>
  <c r="F8" i="61"/>
  <c r="E8" i="61"/>
  <c r="C8" i="61"/>
  <c r="B8" i="61"/>
  <c r="U7" i="61"/>
  <c r="P7" i="61"/>
  <c r="K7" i="61"/>
  <c r="E7" i="61"/>
  <c r="F7" i="61" s="1"/>
  <c r="D7" i="61"/>
  <c r="C7" i="61"/>
  <c r="B7" i="61"/>
  <c r="U6" i="61"/>
  <c r="P6" i="61"/>
  <c r="K6" i="61"/>
  <c r="E6" i="61"/>
  <c r="F6" i="61" s="1"/>
  <c r="D6" i="61"/>
  <c r="C6" i="61"/>
  <c r="B6" i="61"/>
  <c r="F26" i="60"/>
  <c r="C19" i="59" l="1"/>
  <c r="B19" i="59"/>
  <c r="C18" i="59"/>
  <c r="B18" i="59"/>
  <c r="C17" i="59"/>
  <c r="B17" i="59"/>
  <c r="C16" i="59"/>
  <c r="B16" i="59"/>
  <c r="C15" i="59"/>
  <c r="B15" i="59"/>
  <c r="C10" i="59"/>
  <c r="B10" i="59"/>
  <c r="C9" i="59"/>
  <c r="B9" i="59"/>
  <c r="C8" i="59"/>
  <c r="B8" i="59"/>
  <c r="C7" i="59"/>
  <c r="B7" i="59"/>
  <c r="C6" i="59"/>
  <c r="B6" i="59"/>
  <c r="H11" i="58" l="1"/>
  <c r="D11" i="58"/>
  <c r="K10" i="58"/>
  <c r="J10" i="58"/>
  <c r="I10" i="58"/>
  <c r="H10" i="58"/>
  <c r="G10" i="58"/>
  <c r="F10" i="58"/>
  <c r="E10" i="58"/>
  <c r="D10" i="58"/>
  <c r="C10" i="58"/>
  <c r="K8" i="58"/>
  <c r="K11" i="58" s="1"/>
  <c r="J8" i="58"/>
  <c r="J11" i="58" s="1"/>
  <c r="I8" i="58"/>
  <c r="I11" i="58" s="1"/>
  <c r="H8" i="58"/>
  <c r="G8" i="58"/>
  <c r="G11" i="58" s="1"/>
  <c r="F8" i="58"/>
  <c r="F11" i="58" s="1"/>
  <c r="E8" i="58"/>
  <c r="E11" i="58" s="1"/>
  <c r="D8" i="58"/>
  <c r="C8" i="58"/>
  <c r="C11" i="58" s="1"/>
  <c r="B8" i="57" l="1"/>
  <c r="B9" i="57"/>
  <c r="B7" i="57"/>
  <c r="B6" i="57"/>
  <c r="B5" i="57"/>
  <c r="G36" i="56" l="1"/>
  <c r="F36" i="56"/>
  <c r="E36" i="56"/>
  <c r="D36" i="56"/>
  <c r="C36" i="56"/>
  <c r="G33" i="56"/>
  <c r="F33" i="56"/>
  <c r="E33" i="56"/>
  <c r="D33" i="56"/>
  <c r="C33" i="56"/>
  <c r="G29" i="56"/>
  <c r="F29" i="56"/>
  <c r="E29" i="56"/>
  <c r="D29" i="56"/>
  <c r="C29" i="56"/>
  <c r="G26" i="56"/>
  <c r="G37" i="56" s="1"/>
  <c r="F26" i="56"/>
  <c r="E26" i="56"/>
  <c r="D26" i="56"/>
  <c r="C26" i="56"/>
  <c r="C37" i="56" s="1"/>
  <c r="G22" i="56"/>
  <c r="F22" i="56"/>
  <c r="E22" i="56"/>
  <c r="D22" i="56"/>
  <c r="C22" i="56"/>
  <c r="G19" i="56"/>
  <c r="F19" i="56"/>
  <c r="F37" i="56" s="1"/>
  <c r="E19" i="56"/>
  <c r="E37" i="56" s="1"/>
  <c r="D19" i="56"/>
  <c r="D37" i="56" s="1"/>
  <c r="C19" i="56"/>
  <c r="F18" i="55" l="1"/>
  <c r="E18" i="55"/>
  <c r="D18" i="55"/>
  <c r="F5" i="55"/>
  <c r="E5" i="55"/>
  <c r="D5" i="55"/>
  <c r="G26" i="53"/>
  <c r="F4" i="53"/>
  <c r="A4" i="49" l="1"/>
  <c r="B5" i="48" l="1"/>
  <c r="A5" i="48"/>
  <c r="C5" i="45" l="1"/>
  <c r="B5" i="45"/>
  <c r="C7" i="43" l="1"/>
  <c r="B7" i="43"/>
  <c r="C6" i="43"/>
  <c r="B6" i="43" s="1"/>
  <c r="C5" i="43"/>
  <c r="B5" i="43"/>
  <c r="B7" i="40" l="1"/>
  <c r="B6" i="40"/>
  <c r="B5" i="40"/>
  <c r="H10" i="40"/>
  <c r="G10" i="40"/>
  <c r="F10" i="40"/>
  <c r="E10" i="40"/>
  <c r="D10" i="40"/>
  <c r="C10" i="40"/>
  <c r="B10" i="40"/>
  <c r="I5" i="40"/>
  <c r="H5" i="40"/>
  <c r="G5" i="40"/>
  <c r="I9" i="39" l="1"/>
  <c r="H9" i="39"/>
  <c r="G9" i="39"/>
  <c r="F9" i="39"/>
  <c r="E9" i="39"/>
  <c r="D9" i="39"/>
  <c r="C9" i="39"/>
  <c r="B9" i="39"/>
  <c r="I4" i="39"/>
  <c r="H4" i="39"/>
  <c r="G4" i="39"/>
  <c r="F4" i="39"/>
  <c r="E4" i="39"/>
  <c r="B7" i="38" l="1"/>
  <c r="B6" i="38"/>
  <c r="G5" i="38"/>
  <c r="F5" i="38"/>
  <c r="E5" i="38"/>
  <c r="D5" i="38"/>
  <c r="C5" i="38"/>
  <c r="B5" i="38" s="1"/>
  <c r="B7" i="37" l="1"/>
  <c r="B6" i="37"/>
  <c r="G5" i="37"/>
  <c r="F5" i="37"/>
  <c r="E5" i="37"/>
  <c r="D5" i="37"/>
  <c r="C5" i="37"/>
  <c r="B5" i="37"/>
  <c r="B6" i="36" l="1"/>
  <c r="B5" i="36"/>
  <c r="I9" i="36"/>
  <c r="H9" i="36"/>
  <c r="G9" i="36"/>
  <c r="F9" i="36"/>
  <c r="E9" i="36"/>
  <c r="D9" i="36"/>
  <c r="C9" i="36"/>
  <c r="B9" i="36"/>
  <c r="I4" i="36"/>
  <c r="H4" i="36"/>
  <c r="G4" i="36"/>
  <c r="F4" i="36"/>
  <c r="E4" i="36"/>
  <c r="D4" i="36"/>
  <c r="C4" i="36"/>
  <c r="B4" i="36" s="1"/>
  <c r="C4" i="32" l="1"/>
  <c r="B4" i="32"/>
  <c r="J6" i="24" l="1"/>
  <c r="I6" i="24"/>
  <c r="H6" i="24"/>
  <c r="G6" i="24"/>
  <c r="F6" i="24"/>
  <c r="E6" i="24"/>
  <c r="D6" i="24"/>
  <c r="C6" i="24"/>
  <c r="B5" i="24"/>
  <c r="B6" i="24" s="1"/>
  <c r="B4" i="24"/>
  <c r="C12" i="23" l="1"/>
  <c r="B12" i="23"/>
  <c r="B6" i="22" l="1"/>
  <c r="L29" i="21" l="1"/>
  <c r="K29" i="21"/>
  <c r="J29" i="21"/>
  <c r="I29" i="21"/>
  <c r="G29" i="21"/>
  <c r="F29" i="21"/>
  <c r="E29" i="21"/>
  <c r="D29" i="21"/>
  <c r="H28" i="21"/>
  <c r="C28" i="21"/>
  <c r="B28" i="21" s="1"/>
  <c r="H27" i="21"/>
  <c r="C27" i="21"/>
  <c r="B27" i="21"/>
  <c r="H26" i="21"/>
  <c r="C26" i="21"/>
  <c r="B26" i="21"/>
  <c r="H25" i="21"/>
  <c r="B25" i="21" s="1"/>
  <c r="C25" i="21"/>
  <c r="H24" i="21"/>
  <c r="C24" i="21"/>
  <c r="B24" i="21" s="1"/>
  <c r="H23" i="21"/>
  <c r="C23" i="21"/>
  <c r="B23" i="21"/>
  <c r="H22" i="21"/>
  <c r="C22" i="21"/>
  <c r="B22" i="21"/>
  <c r="H21" i="21"/>
  <c r="B21" i="21" s="1"/>
  <c r="C21" i="21"/>
  <c r="H20" i="21"/>
  <c r="C20" i="21"/>
  <c r="B20" i="21" s="1"/>
  <c r="H19" i="21"/>
  <c r="C19" i="21"/>
  <c r="B19" i="21"/>
  <c r="H18" i="21"/>
  <c r="C18" i="21"/>
  <c r="B18" i="21"/>
  <c r="H17" i="21"/>
  <c r="B17" i="21" s="1"/>
  <c r="C17" i="21"/>
  <c r="H16" i="21"/>
  <c r="C16" i="21"/>
  <c r="B16" i="21" s="1"/>
  <c r="H15" i="21"/>
  <c r="C15" i="21"/>
  <c r="B15" i="21"/>
  <c r="H14" i="21"/>
  <c r="C14" i="21"/>
  <c r="B14" i="21"/>
  <c r="H13" i="21"/>
  <c r="B13" i="21" s="1"/>
  <c r="C13" i="21"/>
  <c r="H12" i="21"/>
  <c r="C12" i="21"/>
  <c r="B12" i="21" s="1"/>
  <c r="H11" i="21"/>
  <c r="C11" i="21"/>
  <c r="B11" i="21"/>
  <c r="H10" i="21"/>
  <c r="C10" i="21"/>
  <c r="B10" i="21"/>
  <c r="H9" i="21"/>
  <c r="C9" i="21"/>
  <c r="B9" i="21" s="1"/>
  <c r="H8" i="21"/>
  <c r="C8" i="21"/>
  <c r="B8" i="21" s="1"/>
  <c r="H7" i="21"/>
  <c r="C7" i="21"/>
  <c r="B7" i="21"/>
  <c r="H6" i="21"/>
  <c r="C6" i="21"/>
  <c r="B6" i="21"/>
  <c r="H5" i="21"/>
  <c r="H29" i="21" s="1"/>
  <c r="C5" i="21"/>
  <c r="C29" i="21" s="1"/>
  <c r="B5" i="21" l="1"/>
  <c r="B29" i="21" s="1"/>
  <c r="J25" i="20" l="1"/>
  <c r="F25" i="20"/>
  <c r="E25" i="20"/>
  <c r="B25" i="20"/>
  <c r="L23" i="20"/>
  <c r="K23" i="20"/>
  <c r="J23" i="20"/>
  <c r="I23" i="20"/>
  <c r="H23" i="20"/>
  <c r="G23" i="20"/>
  <c r="F23" i="20"/>
  <c r="E23" i="20"/>
  <c r="D23" i="20"/>
  <c r="C23" i="20"/>
  <c r="B23" i="20"/>
  <c r="L22" i="20"/>
  <c r="K22" i="20"/>
  <c r="J22" i="20"/>
  <c r="I22" i="20"/>
  <c r="H22" i="20"/>
  <c r="G22" i="20"/>
  <c r="F22" i="20"/>
  <c r="E22" i="20"/>
  <c r="D22" i="20"/>
  <c r="C22" i="20"/>
  <c r="B22" i="20"/>
  <c r="L21" i="20"/>
  <c r="K21" i="20"/>
  <c r="J21" i="20"/>
  <c r="I21" i="20"/>
  <c r="H21" i="20"/>
  <c r="G21" i="20"/>
  <c r="F21" i="20"/>
  <c r="E21" i="20"/>
  <c r="D21" i="20"/>
  <c r="C21" i="20"/>
  <c r="B21" i="20"/>
  <c r="K15" i="20"/>
  <c r="G15" i="20"/>
  <c r="C15" i="20"/>
  <c r="K14" i="20"/>
  <c r="J14" i="20"/>
  <c r="G14" i="20"/>
  <c r="F14" i="20"/>
  <c r="C14" i="20"/>
  <c r="B14" i="20"/>
  <c r="J13" i="20"/>
  <c r="I13" i="20"/>
  <c r="F13" i="20"/>
  <c r="E13" i="20"/>
  <c r="B13" i="20"/>
  <c r="L9" i="20"/>
  <c r="L25" i="20" s="1"/>
  <c r="K9" i="20"/>
  <c r="K16" i="20" s="1"/>
  <c r="J9" i="20"/>
  <c r="J15" i="20" s="1"/>
  <c r="I9" i="20"/>
  <c r="I14" i="20" s="1"/>
  <c r="H9" i="20"/>
  <c r="H25" i="20" s="1"/>
  <c r="G9" i="20"/>
  <c r="G16" i="20" s="1"/>
  <c r="F9" i="20"/>
  <c r="F15" i="20" s="1"/>
  <c r="E9" i="20"/>
  <c r="E14" i="20" s="1"/>
  <c r="D9" i="20"/>
  <c r="D25" i="20" s="1"/>
  <c r="C9" i="20"/>
  <c r="C16" i="20" s="1"/>
  <c r="B9" i="20"/>
  <c r="B15" i="20" s="1"/>
  <c r="I25" i="20" l="1"/>
  <c r="D16" i="20"/>
  <c r="L16" i="20"/>
  <c r="D15" i="20"/>
  <c r="L15" i="20"/>
  <c r="I16" i="20"/>
  <c r="C13" i="20"/>
  <c r="C17" i="20" s="1"/>
  <c r="G13" i="20"/>
  <c r="G17" i="20" s="1"/>
  <c r="K13" i="20"/>
  <c r="K17" i="20" s="1"/>
  <c r="D14" i="20"/>
  <c r="H14" i="20"/>
  <c r="L14" i="20"/>
  <c r="E15" i="20"/>
  <c r="I15" i="20"/>
  <c r="I17" i="20" s="1"/>
  <c r="B16" i="20"/>
  <c r="B17" i="20" s="1"/>
  <c r="F16" i="20"/>
  <c r="F17" i="20" s="1"/>
  <c r="J16" i="20"/>
  <c r="J17" i="20" s="1"/>
  <c r="C25" i="20"/>
  <c r="G25" i="20"/>
  <c r="K25" i="20"/>
  <c r="H16" i="20"/>
  <c r="H15" i="20"/>
  <c r="E16" i="20"/>
  <c r="E17" i="20" s="1"/>
  <c r="D13" i="20"/>
  <c r="H13" i="20"/>
  <c r="L13" i="20"/>
  <c r="L17" i="20" l="1"/>
  <c r="H17" i="20"/>
  <c r="D17" i="20"/>
  <c r="X28" i="19" l="1"/>
  <c r="W28" i="19"/>
  <c r="V28" i="19"/>
  <c r="U28" i="19"/>
  <c r="T28" i="19"/>
  <c r="S28" i="19"/>
  <c r="R28" i="19"/>
  <c r="Q28" i="19"/>
  <c r="P28" i="19"/>
  <c r="O28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B28" i="19" s="1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5" i="19"/>
  <c r="B4" i="19"/>
  <c r="P53" i="17" l="1"/>
  <c r="O53" i="17"/>
  <c r="M53" i="17"/>
  <c r="L53" i="17"/>
  <c r="J53" i="17"/>
  <c r="I53" i="17"/>
  <c r="G53" i="17"/>
  <c r="F53" i="17"/>
  <c r="E53" i="17"/>
  <c r="N52" i="17"/>
  <c r="K52" i="17"/>
  <c r="H52" i="17"/>
  <c r="N51" i="17"/>
  <c r="K51" i="17"/>
  <c r="H51" i="17"/>
  <c r="N50" i="17"/>
  <c r="K50" i="17"/>
  <c r="H50" i="17"/>
  <c r="N49" i="17"/>
  <c r="K49" i="17"/>
  <c r="H49" i="17"/>
  <c r="N48" i="17"/>
  <c r="K48" i="17"/>
  <c r="H48" i="17"/>
  <c r="N47" i="17"/>
  <c r="K47" i="17"/>
  <c r="H47" i="17"/>
  <c r="N46" i="17"/>
  <c r="K46" i="17"/>
  <c r="H46" i="17"/>
  <c r="N45" i="17"/>
  <c r="K45" i="17"/>
  <c r="H45" i="17"/>
  <c r="N44" i="17"/>
  <c r="K44" i="17"/>
  <c r="H44" i="17"/>
  <c r="N43" i="17"/>
  <c r="K43" i="17"/>
  <c r="H43" i="17"/>
  <c r="N42" i="17"/>
  <c r="K42" i="17"/>
  <c r="H42" i="17"/>
  <c r="N41" i="17"/>
  <c r="K41" i="17"/>
  <c r="H41" i="17"/>
  <c r="N40" i="17"/>
  <c r="K40" i="17"/>
  <c r="H40" i="17"/>
  <c r="N39" i="17"/>
  <c r="K39" i="17"/>
  <c r="H39" i="17"/>
  <c r="N38" i="17"/>
  <c r="K38" i="17"/>
  <c r="H38" i="17"/>
  <c r="N37" i="17"/>
  <c r="K37" i="17"/>
  <c r="H37" i="17"/>
  <c r="N36" i="17"/>
  <c r="K36" i="17"/>
  <c r="H36" i="17"/>
  <c r="N35" i="17"/>
  <c r="K35" i="17"/>
  <c r="H35" i="17"/>
  <c r="N34" i="17"/>
  <c r="K34" i="17"/>
  <c r="H34" i="17"/>
  <c r="N33" i="17"/>
  <c r="K33" i="17"/>
  <c r="H33" i="17"/>
  <c r="N32" i="17"/>
  <c r="K32" i="17"/>
  <c r="H32" i="17"/>
  <c r="N31" i="17"/>
  <c r="N53" i="17" s="1"/>
  <c r="K31" i="17"/>
  <c r="K53" i="17" s="1"/>
  <c r="H31" i="17"/>
  <c r="H53" i="17" s="1"/>
  <c r="M31" i="16" l="1"/>
  <c r="L31" i="16"/>
  <c r="K31" i="16" s="1"/>
  <c r="J31" i="16"/>
  <c r="J32" i="16" s="1"/>
  <c r="I31" i="16"/>
  <c r="H31" i="16"/>
  <c r="G31" i="16" s="1"/>
  <c r="F31" i="16"/>
  <c r="F32" i="16" s="1"/>
  <c r="E31" i="16"/>
  <c r="D31" i="16"/>
  <c r="C31" i="16" s="1"/>
  <c r="B31" i="16"/>
  <c r="B32" i="16" s="1"/>
  <c r="K30" i="16"/>
  <c r="G30" i="16"/>
  <c r="C30" i="16"/>
  <c r="K29" i="16"/>
  <c r="G29" i="16"/>
  <c r="C29" i="16"/>
  <c r="K28" i="16"/>
  <c r="G28" i="16"/>
  <c r="C28" i="16"/>
  <c r="K27" i="16"/>
  <c r="G27" i="16"/>
  <c r="C27" i="16"/>
  <c r="K26" i="16"/>
  <c r="G26" i="16"/>
  <c r="C26" i="16"/>
  <c r="K25" i="16"/>
  <c r="G25" i="16"/>
  <c r="C25" i="16"/>
  <c r="K24" i="16"/>
  <c r="G24" i="16"/>
  <c r="C24" i="16"/>
  <c r="K23" i="16"/>
  <c r="G23" i="16"/>
  <c r="C23" i="16"/>
  <c r="K22" i="16"/>
  <c r="G22" i="16"/>
  <c r="C22" i="16"/>
  <c r="M21" i="16"/>
  <c r="M32" i="16" s="1"/>
  <c r="L21" i="16"/>
  <c r="L32" i="16" s="1"/>
  <c r="J21" i="16"/>
  <c r="I21" i="16"/>
  <c r="I32" i="16" s="1"/>
  <c r="H21" i="16"/>
  <c r="H32" i="16" s="1"/>
  <c r="F21" i="16"/>
  <c r="E21" i="16"/>
  <c r="E32" i="16" s="1"/>
  <c r="D21" i="16"/>
  <c r="D32" i="16" s="1"/>
  <c r="B21" i="16"/>
  <c r="K20" i="16"/>
  <c r="G20" i="16"/>
  <c r="C20" i="16"/>
  <c r="K19" i="16"/>
  <c r="G19" i="16"/>
  <c r="C19" i="16"/>
  <c r="K18" i="16"/>
  <c r="G18" i="16"/>
  <c r="C18" i="16"/>
  <c r="K17" i="16"/>
  <c r="G17" i="16"/>
  <c r="C17" i="16"/>
  <c r="K16" i="16"/>
  <c r="G16" i="16"/>
  <c r="C16" i="16"/>
  <c r="K15" i="16"/>
  <c r="G15" i="16"/>
  <c r="C15" i="16"/>
  <c r="K14" i="16"/>
  <c r="G14" i="16"/>
  <c r="C14" i="16"/>
  <c r="K13" i="16"/>
  <c r="G13" i="16"/>
  <c r="C13" i="16"/>
  <c r="K12" i="16"/>
  <c r="G12" i="16"/>
  <c r="C12" i="16"/>
  <c r="K11" i="16"/>
  <c r="G11" i="16"/>
  <c r="C11" i="16"/>
  <c r="K10" i="16"/>
  <c r="G10" i="16"/>
  <c r="C10" i="16"/>
  <c r="K9" i="16"/>
  <c r="G9" i="16"/>
  <c r="C9" i="16"/>
  <c r="K8" i="16"/>
  <c r="G8" i="16"/>
  <c r="C8" i="16"/>
  <c r="K7" i="16"/>
  <c r="G7" i="16"/>
  <c r="C7" i="16"/>
  <c r="K6" i="16"/>
  <c r="G6" i="16"/>
  <c r="C6" i="16"/>
  <c r="C21" i="16" l="1"/>
  <c r="C32" i="16" s="1"/>
  <c r="G21" i="16"/>
  <c r="G32" i="16" s="1"/>
  <c r="K21" i="16"/>
  <c r="K32" i="16" s="1"/>
  <c r="F25" i="15" l="1"/>
  <c r="E25" i="15"/>
  <c r="D25" i="15"/>
  <c r="C25" i="15"/>
  <c r="B25" i="15"/>
  <c r="H10" i="14" l="1"/>
  <c r="G14" i="14"/>
  <c r="F14" i="14"/>
  <c r="E14" i="14"/>
  <c r="D14" i="14"/>
  <c r="H14" i="14" s="1"/>
  <c r="H13" i="14"/>
  <c r="G13" i="14"/>
  <c r="D13" i="14"/>
  <c r="G12" i="14"/>
  <c r="H12" i="14" s="1"/>
  <c r="D12" i="14"/>
  <c r="G11" i="14"/>
  <c r="D11" i="14"/>
  <c r="H11" i="14" s="1"/>
  <c r="G10" i="14"/>
  <c r="D10" i="14"/>
  <c r="H9" i="14"/>
  <c r="G9" i="14"/>
  <c r="D9" i="14"/>
  <c r="G8" i="14"/>
  <c r="H8" i="14" s="1"/>
  <c r="D8" i="14"/>
  <c r="G7" i="14"/>
  <c r="D7" i="14"/>
  <c r="H7" i="14" s="1"/>
  <c r="G6" i="14"/>
  <c r="D6" i="14"/>
  <c r="H6" i="14" s="1"/>
  <c r="H5" i="14"/>
  <c r="G5" i="14"/>
  <c r="D5" i="14"/>
  <c r="E15" i="12" l="1"/>
  <c r="E14" i="12"/>
  <c r="E13" i="12"/>
  <c r="E12" i="12"/>
  <c r="E11" i="12"/>
  <c r="E10" i="12"/>
  <c r="E9" i="12"/>
  <c r="E8" i="12"/>
  <c r="E7" i="12"/>
  <c r="E6" i="12"/>
  <c r="G6" i="11"/>
  <c r="H26" i="11"/>
  <c r="D26" i="11"/>
  <c r="E26" i="11" s="1"/>
  <c r="H25" i="11"/>
  <c r="D25" i="11"/>
  <c r="E25" i="11" s="1"/>
  <c r="H24" i="11"/>
  <c r="D24" i="11"/>
  <c r="E24" i="11" s="1"/>
  <c r="H23" i="11"/>
  <c r="E23" i="11"/>
  <c r="D23" i="11"/>
  <c r="H22" i="11"/>
  <c r="D22" i="11"/>
  <c r="E22" i="11" s="1"/>
  <c r="H21" i="11"/>
  <c r="D21" i="11"/>
  <c r="E21" i="11" s="1"/>
  <c r="H20" i="11"/>
  <c r="D20" i="11"/>
  <c r="E20" i="11" s="1"/>
  <c r="H19" i="11"/>
  <c r="E19" i="11"/>
  <c r="D19" i="11"/>
  <c r="H18" i="11"/>
  <c r="D18" i="11"/>
  <c r="E18" i="11" s="1"/>
  <c r="H17" i="11"/>
  <c r="D17" i="11"/>
  <c r="E17" i="11" s="1"/>
  <c r="H16" i="11"/>
  <c r="D16" i="11"/>
  <c r="E16" i="11" s="1"/>
  <c r="H15" i="11"/>
  <c r="E15" i="11"/>
  <c r="D15" i="11"/>
  <c r="H14" i="11"/>
  <c r="D14" i="11"/>
  <c r="E14" i="11" s="1"/>
  <c r="H13" i="11"/>
  <c r="D13" i="11"/>
  <c r="E13" i="11" s="1"/>
  <c r="H12" i="11"/>
  <c r="D12" i="11"/>
  <c r="E12" i="11" s="1"/>
  <c r="H11" i="11"/>
  <c r="E11" i="11"/>
  <c r="D11" i="11"/>
  <c r="H10" i="11"/>
  <c r="D10" i="11"/>
  <c r="E10" i="11" s="1"/>
  <c r="H9" i="11"/>
  <c r="D9" i="11"/>
  <c r="E9" i="11" s="1"/>
  <c r="H8" i="11"/>
  <c r="D8" i="11"/>
  <c r="E8" i="11" s="1"/>
  <c r="H7" i="11"/>
  <c r="E7" i="11"/>
  <c r="D7" i="11"/>
  <c r="H6" i="11"/>
  <c r="E6" i="11"/>
  <c r="D6" i="11"/>
  <c r="G25" i="10" l="1"/>
  <c r="F25" i="10"/>
  <c r="G24" i="10"/>
  <c r="F24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H9" i="9"/>
  <c r="G9" i="9"/>
  <c r="F9" i="9"/>
  <c r="E9" i="9"/>
  <c r="B9" i="9"/>
  <c r="B6" i="6"/>
  <c r="B5" i="6"/>
  <c r="B4" i="6"/>
</calcChain>
</file>

<file path=xl/comments1.xml><?xml version="1.0" encoding="utf-8"?>
<comments xmlns="http://schemas.openxmlformats.org/spreadsheetml/2006/main">
  <authors>
    <author>作成者</author>
  </authors>
  <commentList>
    <comment ref="A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軽二輪
＋
ボートトレーラ（二輪）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B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千円単位四捨五入
</t>
        </r>
      </text>
    </comment>
  </commentList>
</comments>
</file>

<file path=xl/sharedStrings.xml><?xml version="1.0" encoding="utf-8"?>
<sst xmlns="http://schemas.openxmlformats.org/spreadsheetml/2006/main" count="4346" uniqueCount="2323">
  <si>
    <t>東　温　市</t>
    <rPh sb="0" eb="1">
      <t>ヒガシ</t>
    </rPh>
    <rPh sb="2" eb="3">
      <t>オン</t>
    </rPh>
    <rPh sb="4" eb="5">
      <t>シ</t>
    </rPh>
    <phoneticPr fontId="2"/>
  </si>
  <si>
    <t>１．庁舎の位置</t>
    <rPh sb="2" eb="4">
      <t>チョウシャ</t>
    </rPh>
    <rPh sb="5" eb="7">
      <t>イチ</t>
    </rPh>
    <phoneticPr fontId="8"/>
  </si>
  <si>
    <t>　　愛媛県東温市見奈良５３０番地１</t>
    <rPh sb="2" eb="5">
      <t>エヒメケン</t>
    </rPh>
    <rPh sb="5" eb="6">
      <t>ヒガシ</t>
    </rPh>
    <rPh sb="6" eb="7">
      <t>オン</t>
    </rPh>
    <rPh sb="7" eb="8">
      <t>シ</t>
    </rPh>
    <rPh sb="8" eb="11">
      <t>ミナラ</t>
    </rPh>
    <rPh sb="14" eb="16">
      <t>バンチ</t>
    </rPh>
    <phoneticPr fontId="8"/>
  </si>
  <si>
    <t>　　　東経／１３２度５２分１９秒　　北緯／３３度４７分２８秒</t>
    <rPh sb="9" eb="10">
      <t>ド</t>
    </rPh>
    <rPh sb="12" eb="13">
      <t>プン</t>
    </rPh>
    <rPh sb="15" eb="16">
      <t>ビョウ</t>
    </rPh>
    <rPh sb="23" eb="24">
      <t>ド</t>
    </rPh>
    <rPh sb="26" eb="27">
      <t>プン</t>
    </rPh>
    <rPh sb="29" eb="30">
      <t>ビョウ</t>
    </rPh>
    <phoneticPr fontId="8"/>
  </si>
  <si>
    <t>　　　</t>
    <phoneticPr fontId="8"/>
  </si>
  <si>
    <t>２．合併状況</t>
    <phoneticPr fontId="8"/>
  </si>
  <si>
    <t>明治２３年</t>
    <rPh sb="0" eb="2">
      <t>メイジ</t>
    </rPh>
    <rPh sb="4" eb="5">
      <t>ネン</t>
    </rPh>
    <phoneticPr fontId="8"/>
  </si>
  <si>
    <t xml:space="preserve"> 久米郡山之内村・樋口村・志津川村・西岡村が合併して北吉井村となる。</t>
    <phoneticPr fontId="8"/>
  </si>
  <si>
    <t xml:space="preserve"> 下浮穴郡見奈良村・田窪村・牛淵村・北野田村・南野田村が合併して南吉井</t>
    <phoneticPr fontId="8"/>
  </si>
  <si>
    <t xml:space="preserve"> 村となる。</t>
    <phoneticPr fontId="8"/>
  </si>
  <si>
    <t xml:space="preserve"> 下浮穴郡上林村・下林村・上村が合併して拝志村となる。</t>
    <phoneticPr fontId="8"/>
  </si>
  <si>
    <t xml:space="preserve"> 久米郡松瀬川村・北方村、下浮穴郡南方村・吉久村が合併して久米郡川上村</t>
    <phoneticPr fontId="8"/>
  </si>
  <si>
    <t xml:space="preserve"> となる。</t>
    <phoneticPr fontId="8"/>
  </si>
  <si>
    <t xml:space="preserve"> 下浮穴郡河之内村・則之内村・井内村が合併して三内村となる。</t>
    <phoneticPr fontId="8"/>
  </si>
  <si>
    <t xml:space="preserve"> 周布郡明河村・鞍瀬村・臼坂村・千原村・滑川村・楠窪村が合併して周布郡</t>
    <phoneticPr fontId="8"/>
  </si>
  <si>
    <t xml:space="preserve"> 桜樹村となる。</t>
    <phoneticPr fontId="8"/>
  </si>
  <si>
    <t xml:space="preserve"> 郡制施行により、北吉井村、南吉井村、拝志村、川上村、三内村が温泉郡に</t>
    <rPh sb="9" eb="10">
      <t>キタ</t>
    </rPh>
    <rPh sb="10" eb="12">
      <t>ヨシイ</t>
    </rPh>
    <rPh sb="12" eb="13">
      <t>ムラ</t>
    </rPh>
    <phoneticPr fontId="8"/>
  </si>
  <si>
    <t xml:space="preserve"> 編入となる。</t>
    <phoneticPr fontId="8"/>
  </si>
  <si>
    <t xml:space="preserve"> 周布郡と桑村郡が合併して周桑郡となる。</t>
    <phoneticPr fontId="8"/>
  </si>
  <si>
    <t xml:space="preserve"> 川上村・三内村が合併して川内村となる。</t>
    <phoneticPr fontId="8"/>
  </si>
  <si>
    <t xml:space="preserve"> 周桑郡桜樹村と中川村が合併して中川村となる。</t>
    <phoneticPr fontId="8"/>
  </si>
  <si>
    <t xml:space="preserve"> 南吉井村・北吉井村・拝志村が合併して重信町となる。</t>
    <phoneticPr fontId="8"/>
  </si>
  <si>
    <t xml:space="preserve"> 川内村が川内町となる。滑川と明河の一部を編入。</t>
    <phoneticPr fontId="8"/>
  </si>
  <si>
    <t xml:space="preserve"> 周桑郡丹原町（旧中川村）大字明河字塩嶽の区域を川内町に編入。</t>
    <phoneticPr fontId="8"/>
  </si>
  <si>
    <t xml:space="preserve"> 重信町と川内町が合併して東温市となる。</t>
    <phoneticPr fontId="8"/>
  </si>
  <si>
    <t>明治３０年４月</t>
    <rPh sb="0" eb="2">
      <t>メイジ</t>
    </rPh>
    <rPh sb="4" eb="5">
      <t>ネン</t>
    </rPh>
    <rPh sb="6" eb="7">
      <t>ガツ</t>
    </rPh>
    <phoneticPr fontId="8"/>
  </si>
  <si>
    <t>昭和３０年４月２５日</t>
    <rPh sb="0" eb="2">
      <t>ショウワ</t>
    </rPh>
    <rPh sb="4" eb="5">
      <t>ネン</t>
    </rPh>
    <rPh sb="6" eb="7">
      <t>ガツ</t>
    </rPh>
    <rPh sb="9" eb="10">
      <t>ニチ</t>
    </rPh>
    <phoneticPr fontId="8"/>
  </si>
  <si>
    <t>昭和３０年７月２０日</t>
    <rPh sb="4" eb="5">
      <t>ネン</t>
    </rPh>
    <rPh sb="6" eb="7">
      <t>ガツ</t>
    </rPh>
    <rPh sb="9" eb="10">
      <t>カ</t>
    </rPh>
    <phoneticPr fontId="8"/>
  </si>
  <si>
    <t>昭和３１年９月１日</t>
    <rPh sb="0" eb="2">
      <t>ショウワ</t>
    </rPh>
    <rPh sb="4" eb="5">
      <t>ネン</t>
    </rPh>
    <rPh sb="6" eb="7">
      <t>ガツ</t>
    </rPh>
    <rPh sb="8" eb="9">
      <t>ニチ</t>
    </rPh>
    <phoneticPr fontId="8"/>
  </si>
  <si>
    <t>昭和３１年９月３０日</t>
    <rPh sb="4" eb="5">
      <t>ネン</t>
    </rPh>
    <rPh sb="6" eb="7">
      <t>ガツ</t>
    </rPh>
    <rPh sb="9" eb="10">
      <t>ニチ</t>
    </rPh>
    <phoneticPr fontId="8"/>
  </si>
  <si>
    <t>平成１６年９月２１日</t>
    <rPh sb="4" eb="5">
      <t>ネン</t>
    </rPh>
    <rPh sb="6" eb="7">
      <t>ガツ</t>
    </rPh>
    <rPh sb="9" eb="10">
      <t>ニチ</t>
    </rPh>
    <phoneticPr fontId="8"/>
  </si>
  <si>
    <t>（資料：「重信町誌」「川内町誌」「続川内町誌」「川内町新誌」「丹原町誌」）</t>
    <rPh sb="1" eb="3">
      <t>シリョウ</t>
    </rPh>
    <rPh sb="5" eb="7">
      <t>シゲノブ</t>
    </rPh>
    <rPh sb="7" eb="8">
      <t>チョウ</t>
    </rPh>
    <rPh sb="8" eb="9">
      <t>シ</t>
    </rPh>
    <rPh sb="11" eb="13">
      <t>カワウチ</t>
    </rPh>
    <rPh sb="13" eb="14">
      <t>チョウ</t>
    </rPh>
    <rPh sb="14" eb="15">
      <t>シ</t>
    </rPh>
    <rPh sb="17" eb="18">
      <t>ゾク</t>
    </rPh>
    <rPh sb="18" eb="20">
      <t>カワウチ</t>
    </rPh>
    <rPh sb="20" eb="21">
      <t>チョウ</t>
    </rPh>
    <rPh sb="21" eb="22">
      <t>シ</t>
    </rPh>
    <rPh sb="24" eb="26">
      <t>カワウチ</t>
    </rPh>
    <rPh sb="26" eb="27">
      <t>マチ</t>
    </rPh>
    <rPh sb="27" eb="28">
      <t>シン</t>
    </rPh>
    <rPh sb="28" eb="29">
      <t>シ</t>
    </rPh>
    <rPh sb="31" eb="33">
      <t>タンバラ</t>
    </rPh>
    <rPh sb="33" eb="34">
      <t>チョウ</t>
    </rPh>
    <rPh sb="34" eb="35">
      <t>シ</t>
    </rPh>
    <phoneticPr fontId="8"/>
  </si>
  <si>
    <t>３．土地面積の推移</t>
    <rPh sb="2" eb="4">
      <t>トチ</t>
    </rPh>
    <rPh sb="4" eb="6">
      <t>メンセキ</t>
    </rPh>
    <rPh sb="7" eb="9">
      <t>スイイ</t>
    </rPh>
    <phoneticPr fontId="8"/>
  </si>
  <si>
    <t>年次</t>
    <rPh sb="0" eb="1">
      <t>ネン</t>
    </rPh>
    <rPh sb="1" eb="2">
      <t>ジ</t>
    </rPh>
    <phoneticPr fontId="8"/>
  </si>
  <si>
    <t>国土面積</t>
    <rPh sb="0" eb="2">
      <t>コクド</t>
    </rPh>
    <rPh sb="2" eb="4">
      <t>メンセキ</t>
    </rPh>
    <phoneticPr fontId="8"/>
  </si>
  <si>
    <t>可住地
面積</t>
    <rPh sb="0" eb="1">
      <t>カ</t>
    </rPh>
    <rPh sb="1" eb="2">
      <t>ジュウ</t>
    </rPh>
    <rPh sb="2" eb="3">
      <t>チ</t>
    </rPh>
    <rPh sb="4" eb="6">
      <t>メンセキ</t>
    </rPh>
    <phoneticPr fontId="8"/>
  </si>
  <si>
    <t>可住地
面積割合</t>
    <rPh sb="0" eb="1">
      <t>カ</t>
    </rPh>
    <rPh sb="1" eb="2">
      <t>ジュウ</t>
    </rPh>
    <rPh sb="2" eb="3">
      <t>チ</t>
    </rPh>
    <rPh sb="4" eb="6">
      <t>メンセキ</t>
    </rPh>
    <rPh sb="6" eb="8">
      <t>ワリアイ</t>
    </rPh>
    <phoneticPr fontId="8"/>
  </si>
  <si>
    <t>民有地
面積</t>
    <rPh sb="0" eb="3">
      <t>ミンユウチ</t>
    </rPh>
    <rPh sb="4" eb="6">
      <t>メンセキ</t>
    </rPh>
    <phoneticPr fontId="8"/>
  </si>
  <si>
    <t>宅地化率</t>
    <rPh sb="0" eb="3">
      <t>タクチカ</t>
    </rPh>
    <rPh sb="3" eb="4">
      <t>リツ</t>
    </rPh>
    <phoneticPr fontId="8"/>
  </si>
  <si>
    <t xml:space="preserve"> 固定資産土地評価額</t>
    <rPh sb="1" eb="3">
      <t>コテイ</t>
    </rPh>
    <rPh sb="3" eb="5">
      <t>シサン</t>
    </rPh>
    <rPh sb="5" eb="7">
      <t>トチ</t>
    </rPh>
    <rPh sb="7" eb="9">
      <t>ヒョウカ</t>
    </rPh>
    <rPh sb="9" eb="10">
      <t>ガク</t>
    </rPh>
    <phoneticPr fontId="8"/>
  </si>
  <si>
    <t>単位当たり
宅地平均
価額</t>
    <rPh sb="0" eb="2">
      <t>タンイ</t>
    </rPh>
    <rPh sb="2" eb="3">
      <t>ア</t>
    </rPh>
    <rPh sb="6" eb="8">
      <t>タクチ</t>
    </rPh>
    <rPh sb="8" eb="9">
      <t>ヒラ</t>
    </rPh>
    <rPh sb="9" eb="10">
      <t>ヒトシ</t>
    </rPh>
    <rPh sb="11" eb="13">
      <t>カガク</t>
    </rPh>
    <phoneticPr fontId="8"/>
  </si>
  <si>
    <t>宅地評価額</t>
    <rPh sb="0" eb="2">
      <t>タクチ</t>
    </rPh>
    <rPh sb="2" eb="5">
      <t>ヒョウカガク</t>
    </rPh>
    <phoneticPr fontId="8"/>
  </si>
  <si>
    <t>㎢</t>
    <phoneticPr fontId="8"/>
  </si>
  <si>
    <t>％</t>
    <phoneticPr fontId="8"/>
  </si>
  <si>
    <t>ha</t>
    <phoneticPr fontId="8"/>
  </si>
  <si>
    <t>百万円</t>
    <phoneticPr fontId="8"/>
  </si>
  <si>
    <t>円/㎡</t>
    <phoneticPr fontId="8"/>
  </si>
  <si>
    <t>平成２８年</t>
    <rPh sb="0" eb="2">
      <t>ヘイセイ</t>
    </rPh>
    <rPh sb="4" eb="5">
      <t>ネン</t>
    </rPh>
    <phoneticPr fontId="8"/>
  </si>
  <si>
    <t>２９年</t>
    <rPh sb="2" eb="3">
      <t>ネン</t>
    </rPh>
    <phoneticPr fontId="8"/>
  </si>
  <si>
    <t>３０年</t>
    <rPh sb="2" eb="3">
      <t>ネン</t>
    </rPh>
    <phoneticPr fontId="8"/>
  </si>
  <si>
    <t>令和　元年</t>
    <rPh sb="0" eb="2">
      <t>レイワ</t>
    </rPh>
    <rPh sb="3" eb="4">
      <t>モト</t>
    </rPh>
    <rPh sb="4" eb="5">
      <t>ネン</t>
    </rPh>
    <phoneticPr fontId="8"/>
  </si>
  <si>
    <t>２年</t>
    <rPh sb="1" eb="2">
      <t>ネン</t>
    </rPh>
    <phoneticPr fontId="8"/>
  </si>
  <si>
    <t>（資料：「統計からみた市町のすがた」）</t>
    <rPh sb="1" eb="3">
      <t>シリョウ</t>
    </rPh>
    <rPh sb="5" eb="7">
      <t>トウケイ</t>
    </rPh>
    <rPh sb="11" eb="13">
      <t>シチョウ</t>
    </rPh>
    <phoneticPr fontId="8"/>
  </si>
  <si>
    <t>２２年</t>
    <rPh sb="2" eb="3">
      <t>ネン</t>
    </rPh>
    <phoneticPr fontId="8"/>
  </si>
  <si>
    <t>東 温 市 統 計 書</t>
    <rPh sb="0" eb="1">
      <t>ヒガシ</t>
    </rPh>
    <rPh sb="2" eb="3">
      <t>オン</t>
    </rPh>
    <rPh sb="4" eb="5">
      <t>シ</t>
    </rPh>
    <rPh sb="6" eb="7">
      <t>トウ</t>
    </rPh>
    <rPh sb="8" eb="9">
      <t>ケイ</t>
    </rPh>
    <rPh sb="10" eb="11">
      <t>ショ</t>
    </rPh>
    <phoneticPr fontId="2"/>
  </si>
  <si>
    <t>令 和 ３ 年 度 版</t>
    <rPh sb="0" eb="1">
      <t>レイ</t>
    </rPh>
    <rPh sb="2" eb="3">
      <t>ワ</t>
    </rPh>
    <rPh sb="6" eb="7">
      <t>ネン</t>
    </rPh>
    <rPh sb="8" eb="9">
      <t>ド</t>
    </rPh>
    <rPh sb="10" eb="11">
      <t>バン</t>
    </rPh>
    <phoneticPr fontId="2"/>
  </si>
  <si>
    <t>宅地
面積</t>
    <rPh sb="0" eb="2">
      <t>タクチ</t>
    </rPh>
    <rPh sb="3" eb="5">
      <t>メンセキ</t>
    </rPh>
    <phoneticPr fontId="8"/>
  </si>
  <si>
    <t>林野
面積</t>
    <rPh sb="0" eb="2">
      <t>リンヤ</t>
    </rPh>
    <rPh sb="3" eb="5">
      <t>メンセキ</t>
    </rPh>
    <phoneticPr fontId="8"/>
  </si>
  <si>
    <t>４．地目別土地面積の推移</t>
    <rPh sb="2" eb="4">
      <t>チモク</t>
    </rPh>
    <rPh sb="4" eb="5">
      <t>ベツ</t>
    </rPh>
    <rPh sb="5" eb="7">
      <t>トチ</t>
    </rPh>
    <rPh sb="7" eb="9">
      <t>メンセキ</t>
    </rPh>
    <rPh sb="10" eb="12">
      <t>スイイ</t>
    </rPh>
    <phoneticPr fontId="8"/>
  </si>
  <si>
    <t>（単位：㎡）</t>
    <rPh sb="1" eb="3">
      <t>タンイ</t>
    </rPh>
    <phoneticPr fontId="8"/>
  </si>
  <si>
    <t>計</t>
    <rPh sb="0" eb="1">
      <t>ケイ</t>
    </rPh>
    <phoneticPr fontId="8"/>
  </si>
  <si>
    <t>田</t>
    <rPh sb="0" eb="1">
      <t>タ</t>
    </rPh>
    <phoneticPr fontId="8"/>
  </si>
  <si>
    <t>畑</t>
    <rPh sb="0" eb="1">
      <t>ハタケ</t>
    </rPh>
    <phoneticPr fontId="8"/>
  </si>
  <si>
    <t>宅地</t>
    <rPh sb="0" eb="2">
      <t>タクチ</t>
    </rPh>
    <phoneticPr fontId="8"/>
  </si>
  <si>
    <t>池沼</t>
    <rPh sb="0" eb="2">
      <t>チショウ</t>
    </rPh>
    <phoneticPr fontId="8"/>
  </si>
  <si>
    <t>山林</t>
    <rPh sb="0" eb="2">
      <t>サンリン</t>
    </rPh>
    <phoneticPr fontId="8"/>
  </si>
  <si>
    <t>牧場・原野</t>
    <rPh sb="0" eb="2">
      <t>ボクジョウ</t>
    </rPh>
    <rPh sb="3" eb="5">
      <t>ゲンヤ</t>
    </rPh>
    <phoneticPr fontId="8"/>
  </si>
  <si>
    <t>その他</t>
    <rPh sb="2" eb="3">
      <t>タ</t>
    </rPh>
    <phoneticPr fontId="8"/>
  </si>
  <si>
    <t>令和元年</t>
    <rPh sb="0" eb="2">
      <t>レイワ</t>
    </rPh>
    <rPh sb="2" eb="3">
      <t>モト</t>
    </rPh>
    <rPh sb="3" eb="4">
      <t>ネン</t>
    </rPh>
    <phoneticPr fontId="8"/>
  </si>
  <si>
    <t>３年</t>
    <rPh sb="1" eb="2">
      <t>ネン</t>
    </rPh>
    <phoneticPr fontId="8"/>
  </si>
  <si>
    <t>※各年１月１日現在</t>
    <rPh sb="1" eb="3">
      <t>カクネン</t>
    </rPh>
    <rPh sb="4" eb="5">
      <t>ガツ</t>
    </rPh>
    <rPh sb="6" eb="7">
      <t>ヒ</t>
    </rPh>
    <rPh sb="7" eb="9">
      <t>ゲンザイ</t>
    </rPh>
    <phoneticPr fontId="8"/>
  </si>
  <si>
    <t>（資料：「固定資産概要調書」）</t>
    <rPh sb="1" eb="3">
      <t>シリョウ</t>
    </rPh>
    <rPh sb="5" eb="7">
      <t>コテイ</t>
    </rPh>
    <rPh sb="7" eb="9">
      <t>シサン</t>
    </rPh>
    <rPh sb="9" eb="11">
      <t>ガイヨウ</t>
    </rPh>
    <rPh sb="11" eb="13">
      <t>チョウショ</t>
    </rPh>
    <phoneticPr fontId="8"/>
  </si>
  <si>
    <t>※河川・道路・国有山林等は含まない。</t>
    <rPh sb="1" eb="3">
      <t>カセン</t>
    </rPh>
    <rPh sb="4" eb="6">
      <t>ドウロ</t>
    </rPh>
    <rPh sb="7" eb="9">
      <t>コクユウ</t>
    </rPh>
    <rPh sb="9" eb="11">
      <t>サンリン</t>
    </rPh>
    <rPh sb="11" eb="12">
      <t>トウ</t>
    </rPh>
    <rPh sb="13" eb="14">
      <t>フク</t>
    </rPh>
    <phoneticPr fontId="8"/>
  </si>
  <si>
    <t>５.主要山岳</t>
    <rPh sb="2" eb="4">
      <t>シュヨウ</t>
    </rPh>
    <rPh sb="4" eb="6">
      <t>サンガク</t>
    </rPh>
    <phoneticPr fontId="8"/>
  </si>
  <si>
    <t>（単位：ｍ）</t>
    <phoneticPr fontId="8"/>
  </si>
  <si>
    <t>山名</t>
    <rPh sb="0" eb="1">
      <t>ヤマ</t>
    </rPh>
    <rPh sb="1" eb="2">
      <t>ナ</t>
    </rPh>
    <phoneticPr fontId="8"/>
  </si>
  <si>
    <t>所在地</t>
    <rPh sb="0" eb="3">
      <t>ショザイチ</t>
    </rPh>
    <phoneticPr fontId="8"/>
  </si>
  <si>
    <t>高さ</t>
    <rPh sb="0" eb="1">
      <t>タカ</t>
    </rPh>
    <phoneticPr fontId="8"/>
  </si>
  <si>
    <t>東三方ヶ森</t>
    <rPh sb="0" eb="1">
      <t>ヒガシ</t>
    </rPh>
    <rPh sb="1" eb="3">
      <t>サンポウ</t>
    </rPh>
    <rPh sb="4" eb="5">
      <t>モリ</t>
    </rPh>
    <phoneticPr fontId="8"/>
  </si>
  <si>
    <t>東温市の北境</t>
    <rPh sb="0" eb="1">
      <t>ヒガシ</t>
    </rPh>
    <rPh sb="1" eb="2">
      <t>オン</t>
    </rPh>
    <rPh sb="2" eb="3">
      <t>シ</t>
    </rPh>
    <rPh sb="4" eb="5">
      <t>キタ</t>
    </rPh>
    <rPh sb="5" eb="6">
      <t>サカイ</t>
    </rPh>
    <phoneticPr fontId="8"/>
  </si>
  <si>
    <t>福見山</t>
    <rPh sb="0" eb="2">
      <t>フクミ</t>
    </rPh>
    <rPh sb="2" eb="3">
      <t>ヤマ</t>
    </rPh>
    <phoneticPr fontId="8"/>
  </si>
  <si>
    <t>松山市の東北境</t>
    <rPh sb="0" eb="3">
      <t>マツヤマシ</t>
    </rPh>
    <rPh sb="4" eb="6">
      <t>トウホク</t>
    </rPh>
    <rPh sb="6" eb="7">
      <t>サカイ</t>
    </rPh>
    <phoneticPr fontId="8"/>
  </si>
  <si>
    <t>明神ヶ森</t>
    <rPh sb="0" eb="1">
      <t>メイ</t>
    </rPh>
    <rPh sb="1" eb="2">
      <t>カミ</t>
    </rPh>
    <rPh sb="3" eb="4">
      <t>モリ</t>
    </rPh>
    <phoneticPr fontId="8"/>
  </si>
  <si>
    <t>皿ヶ嶺</t>
    <rPh sb="0" eb="1">
      <t>サラ</t>
    </rPh>
    <rPh sb="2" eb="3">
      <t>ミネ</t>
    </rPh>
    <phoneticPr fontId="8"/>
  </si>
  <si>
    <t>上浮穴郡久万高原町の北西</t>
    <rPh sb="0" eb="1">
      <t>ウエ</t>
    </rPh>
    <rPh sb="1" eb="2">
      <t>ウ</t>
    </rPh>
    <rPh sb="2" eb="3">
      <t>アナ</t>
    </rPh>
    <rPh sb="3" eb="4">
      <t>グン</t>
    </rPh>
    <rPh sb="4" eb="6">
      <t>クマ</t>
    </rPh>
    <rPh sb="6" eb="8">
      <t>コウゲン</t>
    </rPh>
    <rPh sb="8" eb="9">
      <t>マチ</t>
    </rPh>
    <rPh sb="10" eb="12">
      <t>ホクセイ</t>
    </rPh>
    <phoneticPr fontId="8"/>
  </si>
  <si>
    <t>（資料：「愛媛県統計年鑑」）</t>
    <rPh sb="1" eb="3">
      <t>シリョウ</t>
    </rPh>
    <rPh sb="5" eb="8">
      <t>エヒメケン</t>
    </rPh>
    <rPh sb="8" eb="10">
      <t>トウケイ</t>
    </rPh>
    <rPh sb="10" eb="12">
      <t>ネンカン</t>
    </rPh>
    <phoneticPr fontId="8"/>
  </si>
  <si>
    <t>６.主要河川</t>
    <rPh sb="2" eb="4">
      <t>シュヨウ</t>
    </rPh>
    <rPh sb="4" eb="6">
      <t>カセン</t>
    </rPh>
    <phoneticPr fontId="8"/>
  </si>
  <si>
    <t>（単位：km）</t>
    <phoneticPr fontId="8"/>
  </si>
  <si>
    <t>区分</t>
    <rPh sb="0" eb="2">
      <t>クブン</t>
    </rPh>
    <phoneticPr fontId="8"/>
  </si>
  <si>
    <t>河川名</t>
    <rPh sb="0" eb="2">
      <t>カセン</t>
    </rPh>
    <rPh sb="2" eb="3">
      <t>ナ</t>
    </rPh>
    <phoneticPr fontId="8"/>
  </si>
  <si>
    <t>幹線流路延長</t>
    <rPh sb="0" eb="2">
      <t>カンセン</t>
    </rPh>
    <rPh sb="2" eb="4">
      <t>リュウロ</t>
    </rPh>
    <rPh sb="4" eb="6">
      <t>エンチョウ</t>
    </rPh>
    <phoneticPr fontId="8"/>
  </si>
  <si>
    <t>一級河川</t>
    <rPh sb="0" eb="2">
      <t>イッキュウ</t>
    </rPh>
    <rPh sb="2" eb="4">
      <t>カセン</t>
    </rPh>
    <phoneticPr fontId="8"/>
  </si>
  <si>
    <t>重信川</t>
    <rPh sb="0" eb="2">
      <t>シゲノブ</t>
    </rPh>
    <rPh sb="2" eb="3">
      <t>カワ</t>
    </rPh>
    <phoneticPr fontId="8"/>
  </si>
  <si>
    <t>二級河川</t>
    <rPh sb="0" eb="2">
      <t>ニキュウ</t>
    </rPh>
    <rPh sb="2" eb="4">
      <t>カセン</t>
    </rPh>
    <phoneticPr fontId="8"/>
  </si>
  <si>
    <t>中山川</t>
    <rPh sb="0" eb="2">
      <t>ナカヤマ</t>
    </rPh>
    <rPh sb="2" eb="3">
      <t>カワ</t>
    </rPh>
    <phoneticPr fontId="8"/>
  </si>
  <si>
    <t>７．気象状況</t>
    <rPh sb="2" eb="4">
      <t>キショウ</t>
    </rPh>
    <rPh sb="4" eb="6">
      <t>ジョウキョウ</t>
    </rPh>
    <phoneticPr fontId="8"/>
  </si>
  <si>
    <t>平均気温</t>
    <rPh sb="0" eb="2">
      <t>ヘイキン</t>
    </rPh>
    <rPh sb="2" eb="4">
      <t>キオン</t>
    </rPh>
    <phoneticPr fontId="8"/>
  </si>
  <si>
    <t>最高気温</t>
    <rPh sb="0" eb="2">
      <t>サイコウ</t>
    </rPh>
    <rPh sb="2" eb="4">
      <t>キオン</t>
    </rPh>
    <phoneticPr fontId="8"/>
  </si>
  <si>
    <t>最低気温</t>
    <rPh sb="0" eb="2">
      <t>サイテイ</t>
    </rPh>
    <rPh sb="2" eb="4">
      <t>キオン</t>
    </rPh>
    <phoneticPr fontId="8"/>
  </si>
  <si>
    <t>平均湿度</t>
    <rPh sb="0" eb="2">
      <t>ヘイキン</t>
    </rPh>
    <rPh sb="2" eb="4">
      <t>シツド</t>
    </rPh>
    <phoneticPr fontId="8"/>
  </si>
  <si>
    <t>平均風速</t>
    <rPh sb="0" eb="2">
      <t>ヘイキン</t>
    </rPh>
    <rPh sb="2" eb="4">
      <t>フウソク</t>
    </rPh>
    <phoneticPr fontId="8"/>
  </si>
  <si>
    <t>平均降雨日数</t>
    <rPh sb="0" eb="2">
      <t>ヘイキン</t>
    </rPh>
    <rPh sb="2" eb="4">
      <t>コウウ</t>
    </rPh>
    <rPh sb="4" eb="6">
      <t>ニッスウ</t>
    </rPh>
    <phoneticPr fontId="8"/>
  </si>
  <si>
    <t>平均降雨量</t>
    <rPh sb="0" eb="2">
      <t>ヘイキン</t>
    </rPh>
    <rPh sb="2" eb="4">
      <t>コウウ</t>
    </rPh>
    <rPh sb="4" eb="5">
      <t>リョウ</t>
    </rPh>
    <phoneticPr fontId="8"/>
  </si>
  <si>
    <t>℃</t>
    <phoneticPr fontId="8"/>
  </si>
  <si>
    <t>ｍ</t>
    <phoneticPr fontId="8"/>
  </si>
  <si>
    <t>日/月</t>
    <rPh sb="0" eb="1">
      <t>ヒ</t>
    </rPh>
    <rPh sb="2" eb="3">
      <t>ツキ</t>
    </rPh>
    <phoneticPr fontId="8"/>
  </si>
  <si>
    <t>mm/月</t>
    <rPh sb="3" eb="4">
      <t>ツキ</t>
    </rPh>
    <phoneticPr fontId="8"/>
  </si>
  <si>
    <t>33.6 (8月)</t>
    <rPh sb="7" eb="8">
      <t>ガツ</t>
    </rPh>
    <phoneticPr fontId="8"/>
  </si>
  <si>
    <t>-4.6 (8月)</t>
    <rPh sb="7" eb="8">
      <t>ツキ</t>
    </rPh>
    <phoneticPr fontId="8"/>
  </si>
  <si>
    <t>34.7 (8月)</t>
    <rPh sb="7" eb="8">
      <t>ガツ</t>
    </rPh>
    <phoneticPr fontId="8"/>
  </si>
  <si>
    <t>-7.5 (2月)</t>
    <rPh sb="7" eb="8">
      <t>ガツ</t>
    </rPh>
    <phoneticPr fontId="8"/>
  </si>
  <si>
    <t>33.9 (8月)</t>
    <rPh sb="7" eb="8">
      <t>ガツ</t>
    </rPh>
    <phoneticPr fontId="8"/>
  </si>
  <si>
    <t>-1.0 (1月)</t>
    <rPh sb="7" eb="8">
      <t>ガツ</t>
    </rPh>
    <phoneticPr fontId="8"/>
  </si>
  <si>
    <t>34.5 (9月)</t>
    <rPh sb="7" eb="8">
      <t>ガツ</t>
    </rPh>
    <phoneticPr fontId="8"/>
  </si>
  <si>
    <t>-2.0 (2月)</t>
    <rPh sb="7" eb="8">
      <t>ガツ</t>
    </rPh>
    <phoneticPr fontId="8"/>
  </si>
  <si>
    <t>33.7 (8月)</t>
    <rPh sb="7" eb="8">
      <t>ガツ</t>
    </rPh>
    <phoneticPr fontId="8"/>
  </si>
  <si>
    <t>-5.6 (1月)</t>
    <rPh sb="7" eb="8">
      <t>ガツ</t>
    </rPh>
    <phoneticPr fontId="8"/>
  </si>
  <si>
    <t>２年各月の状況</t>
    <rPh sb="1" eb="2">
      <t>ネン</t>
    </rPh>
    <rPh sb="2" eb="4">
      <t>カクツキ</t>
    </rPh>
    <rPh sb="5" eb="7">
      <t>ジョウキョウ</t>
    </rPh>
    <phoneticPr fontId="8"/>
  </si>
  <si>
    <t>（降雨日数）</t>
    <rPh sb="1" eb="3">
      <t>コウウ</t>
    </rPh>
    <rPh sb="3" eb="5">
      <t>ニッスウ</t>
    </rPh>
    <phoneticPr fontId="8"/>
  </si>
  <si>
    <t>（降雨量）</t>
    <rPh sb="1" eb="3">
      <t>コウウ</t>
    </rPh>
    <rPh sb="3" eb="4">
      <t>リョウ</t>
    </rPh>
    <phoneticPr fontId="8"/>
  </si>
  <si>
    <t>１月</t>
    <rPh sb="1" eb="2">
      <t>ガツ</t>
    </rPh>
    <phoneticPr fontId="8"/>
  </si>
  <si>
    <t>２月</t>
    <rPh sb="1" eb="2">
      <t>ガツ</t>
    </rPh>
    <phoneticPr fontId="8"/>
  </si>
  <si>
    <t>３月</t>
    <rPh sb="1" eb="2">
      <t>ガツ</t>
    </rPh>
    <phoneticPr fontId="8"/>
  </si>
  <si>
    <t>４月</t>
    <rPh sb="1" eb="2">
      <t>ガツ</t>
    </rPh>
    <phoneticPr fontId="8"/>
  </si>
  <si>
    <t>５月</t>
    <rPh sb="1" eb="2">
      <t>ガツ</t>
    </rPh>
    <phoneticPr fontId="8"/>
  </si>
  <si>
    <t>６月</t>
    <rPh sb="1" eb="2">
      <t>ガツ</t>
    </rPh>
    <phoneticPr fontId="8"/>
  </si>
  <si>
    <t>７月</t>
    <rPh sb="1" eb="2">
      <t>ガツ</t>
    </rPh>
    <phoneticPr fontId="8"/>
  </si>
  <si>
    <t>８月</t>
    <rPh sb="1" eb="2">
      <t>ガツ</t>
    </rPh>
    <phoneticPr fontId="8"/>
  </si>
  <si>
    <t>９月</t>
    <rPh sb="1" eb="2">
      <t>ガツ</t>
    </rPh>
    <phoneticPr fontId="8"/>
  </si>
  <si>
    <t>１０月</t>
    <rPh sb="2" eb="3">
      <t>ガツ</t>
    </rPh>
    <phoneticPr fontId="8"/>
  </si>
  <si>
    <t>１１月</t>
    <rPh sb="2" eb="3">
      <t>ガツ</t>
    </rPh>
    <phoneticPr fontId="8"/>
  </si>
  <si>
    <t>１２月</t>
    <rPh sb="2" eb="3">
      <t>ガツ</t>
    </rPh>
    <phoneticPr fontId="8"/>
  </si>
  <si>
    <t>年次</t>
    <phoneticPr fontId="8"/>
  </si>
  <si>
    <t>世帯数</t>
    <rPh sb="0" eb="3">
      <t>セタイスウ</t>
    </rPh>
    <phoneticPr fontId="8"/>
  </si>
  <si>
    <t>人口</t>
    <rPh sb="0" eb="1">
      <t>ヒト</t>
    </rPh>
    <rPh sb="1" eb="2">
      <t>クチ</t>
    </rPh>
    <phoneticPr fontId="8"/>
  </si>
  <si>
    <t>人口密度</t>
    <rPh sb="0" eb="2">
      <t>ジンコウ</t>
    </rPh>
    <rPh sb="2" eb="4">
      <t>ミツド</t>
    </rPh>
    <phoneticPr fontId="8"/>
  </si>
  <si>
    <t>１世帯
当たり人口</t>
    <rPh sb="1" eb="3">
      <t>セタイ</t>
    </rPh>
    <rPh sb="4" eb="5">
      <t>ア</t>
    </rPh>
    <rPh sb="7" eb="9">
      <t>ジンコウ</t>
    </rPh>
    <phoneticPr fontId="8"/>
  </si>
  <si>
    <t>総数</t>
    <rPh sb="0" eb="2">
      <t>ソウスウ</t>
    </rPh>
    <phoneticPr fontId="8"/>
  </si>
  <si>
    <t>男</t>
  </si>
  <si>
    <t>女</t>
  </si>
  <si>
    <t>大正　９年</t>
    <rPh sb="0" eb="2">
      <t>タイショウ</t>
    </rPh>
    <rPh sb="4" eb="5">
      <t>ネン</t>
    </rPh>
    <phoneticPr fontId="8"/>
  </si>
  <si>
    <t>･･･</t>
    <phoneticPr fontId="8"/>
  </si>
  <si>
    <t>１４年</t>
    <rPh sb="2" eb="3">
      <t>ネン</t>
    </rPh>
    <phoneticPr fontId="8"/>
  </si>
  <si>
    <t>昭和　５年</t>
    <rPh sb="0" eb="2">
      <t>ショウワ</t>
    </rPh>
    <rPh sb="4" eb="5">
      <t>ネン</t>
    </rPh>
    <phoneticPr fontId="8"/>
  </si>
  <si>
    <t>１０年</t>
    <rPh sb="2" eb="3">
      <t>ネン</t>
    </rPh>
    <phoneticPr fontId="8"/>
  </si>
  <si>
    <t>１５年</t>
    <rPh sb="2" eb="3">
      <t>ネン</t>
    </rPh>
    <phoneticPr fontId="8"/>
  </si>
  <si>
    <t>２５年</t>
    <rPh sb="2" eb="3">
      <t>ネン</t>
    </rPh>
    <phoneticPr fontId="8"/>
  </si>
  <si>
    <t>３５年</t>
    <rPh sb="2" eb="3">
      <t>ネン</t>
    </rPh>
    <phoneticPr fontId="8"/>
  </si>
  <si>
    <t>４０年</t>
    <rPh sb="2" eb="3">
      <t>ネン</t>
    </rPh>
    <phoneticPr fontId="8"/>
  </si>
  <si>
    <t>４５年</t>
    <rPh sb="2" eb="3">
      <t>ネン</t>
    </rPh>
    <phoneticPr fontId="8"/>
  </si>
  <si>
    <t>５０年</t>
    <rPh sb="2" eb="3">
      <t>ネン</t>
    </rPh>
    <phoneticPr fontId="8"/>
  </si>
  <si>
    <t>５５年</t>
    <rPh sb="2" eb="3">
      <t>ネン</t>
    </rPh>
    <phoneticPr fontId="8"/>
  </si>
  <si>
    <t>６０年</t>
    <rPh sb="2" eb="3">
      <t>ネン</t>
    </rPh>
    <phoneticPr fontId="8"/>
  </si>
  <si>
    <t>平成　２年</t>
    <phoneticPr fontId="8"/>
  </si>
  <si>
    <t>　７年</t>
    <rPh sb="2" eb="3">
      <t>ネン</t>
    </rPh>
    <phoneticPr fontId="8"/>
  </si>
  <si>
    <t>１２年</t>
    <rPh sb="2" eb="3">
      <t>ネン</t>
    </rPh>
    <phoneticPr fontId="8"/>
  </si>
  <si>
    <t>１７年</t>
    <rPh sb="2" eb="3">
      <t>ネン</t>
    </rPh>
    <phoneticPr fontId="8"/>
  </si>
  <si>
    <t>２７年</t>
    <rPh sb="2" eb="3">
      <t>ネン</t>
    </rPh>
    <phoneticPr fontId="8"/>
  </si>
  <si>
    <t>令和　２年</t>
    <rPh sb="0" eb="2">
      <t>レイワ</t>
    </rPh>
    <rPh sb="4" eb="5">
      <t>ネン</t>
    </rPh>
    <phoneticPr fontId="8"/>
  </si>
  <si>
    <t>※各年１０月１日現在</t>
    <rPh sb="1" eb="3">
      <t>カクネン</t>
    </rPh>
    <rPh sb="5" eb="6">
      <t>ガツ</t>
    </rPh>
    <rPh sb="7" eb="8">
      <t>ニチ</t>
    </rPh>
    <rPh sb="8" eb="10">
      <t>ゲンザイ</t>
    </rPh>
    <phoneticPr fontId="8"/>
  </si>
  <si>
    <t>（資料：「国勢調査」）</t>
    <phoneticPr fontId="8"/>
  </si>
  <si>
    <t>　（平成２２年以前２１１．４５k㎡、平成２７年以後２１１．３０k㎡）</t>
    <rPh sb="2" eb="4">
      <t>ヘイセイ</t>
    </rPh>
    <rPh sb="6" eb="7">
      <t>ネン</t>
    </rPh>
    <rPh sb="7" eb="9">
      <t>イゼン</t>
    </rPh>
    <rPh sb="18" eb="20">
      <t>ヘイセイ</t>
    </rPh>
    <rPh sb="22" eb="23">
      <t>ネン</t>
    </rPh>
    <rPh sb="23" eb="25">
      <t>イゴ</t>
    </rPh>
    <phoneticPr fontId="8"/>
  </si>
  <si>
    <t>９．（参考）愛媛県内の状況</t>
    <rPh sb="3" eb="5">
      <t>サンコウ</t>
    </rPh>
    <rPh sb="6" eb="8">
      <t>エヒメ</t>
    </rPh>
    <rPh sb="8" eb="9">
      <t>ケン</t>
    </rPh>
    <rPh sb="9" eb="10">
      <t>ナイ</t>
    </rPh>
    <rPh sb="11" eb="13">
      <t>ジョウキョウ</t>
    </rPh>
    <phoneticPr fontId="15"/>
  </si>
  <si>
    <t>（単位：人、戸、k㎡）</t>
    <rPh sb="6" eb="7">
      <t>コ</t>
    </rPh>
    <phoneticPr fontId="15"/>
  </si>
  <si>
    <t>市町</t>
    <rPh sb="0" eb="1">
      <t>シ</t>
    </rPh>
    <rPh sb="1" eb="2">
      <t>マチ</t>
    </rPh>
    <phoneticPr fontId="15"/>
  </si>
  <si>
    <t xml:space="preserve">   人口</t>
    <rPh sb="3" eb="4">
      <t>ヒト</t>
    </rPh>
    <rPh sb="4" eb="5">
      <t>クチ</t>
    </rPh>
    <phoneticPr fontId="22"/>
  </si>
  <si>
    <t>平成２７年～令和２年
の人口増減</t>
    <rPh sb="6" eb="8">
      <t>レイワ</t>
    </rPh>
    <phoneticPr fontId="15"/>
  </si>
  <si>
    <t>世帯数</t>
    <rPh sb="0" eb="3">
      <t>セタイスウ</t>
    </rPh>
    <phoneticPr fontId="15"/>
  </si>
  <si>
    <t>面積</t>
    <phoneticPr fontId="15"/>
  </si>
  <si>
    <t>人口密度</t>
  </si>
  <si>
    <t>平成２７年</t>
    <rPh sb="0" eb="2">
      <t>ヘイセイ</t>
    </rPh>
    <rPh sb="4" eb="5">
      <t>ネン</t>
    </rPh>
    <phoneticPr fontId="22"/>
  </si>
  <si>
    <t>令和２年</t>
    <rPh sb="0" eb="2">
      <t>レイワ</t>
    </rPh>
    <rPh sb="3" eb="4">
      <t>ネン</t>
    </rPh>
    <phoneticPr fontId="22"/>
  </si>
  <si>
    <t>実数</t>
    <phoneticPr fontId="15"/>
  </si>
  <si>
    <t>　率（％）</t>
    <phoneticPr fontId="22"/>
  </si>
  <si>
    <t>愛媛県合計</t>
    <rPh sb="2" eb="3">
      <t>ケン</t>
    </rPh>
    <rPh sb="3" eb="5">
      <t>ゴウケイ</t>
    </rPh>
    <phoneticPr fontId="15"/>
  </si>
  <si>
    <t>松山市</t>
    <phoneticPr fontId="15"/>
  </si>
  <si>
    <t>今治市</t>
    <phoneticPr fontId="15"/>
  </si>
  <si>
    <t>宇和島市</t>
    <phoneticPr fontId="15"/>
  </si>
  <si>
    <t>八幡浜市</t>
    <phoneticPr fontId="15"/>
  </si>
  <si>
    <t>新居浜市</t>
    <phoneticPr fontId="15"/>
  </si>
  <si>
    <t>西条市</t>
    <phoneticPr fontId="15"/>
  </si>
  <si>
    <t>大洲市</t>
    <phoneticPr fontId="15"/>
  </si>
  <si>
    <t>伊予市</t>
    <phoneticPr fontId="15"/>
  </si>
  <si>
    <t>四国中央市</t>
    <phoneticPr fontId="15"/>
  </si>
  <si>
    <t>西予市</t>
    <phoneticPr fontId="15"/>
  </si>
  <si>
    <t>東温市</t>
    <phoneticPr fontId="15"/>
  </si>
  <si>
    <t>上島町</t>
    <phoneticPr fontId="15"/>
  </si>
  <si>
    <t>久万高原町</t>
    <phoneticPr fontId="15"/>
  </si>
  <si>
    <t>松前町</t>
    <phoneticPr fontId="15"/>
  </si>
  <si>
    <t>砥部町</t>
    <phoneticPr fontId="15"/>
  </si>
  <si>
    <t>内子町</t>
    <phoneticPr fontId="15"/>
  </si>
  <si>
    <t>伊方町</t>
    <phoneticPr fontId="15"/>
  </si>
  <si>
    <t>松野町</t>
    <phoneticPr fontId="15"/>
  </si>
  <si>
    <t>鬼北町</t>
    <phoneticPr fontId="15"/>
  </si>
  <si>
    <t>愛南町</t>
    <phoneticPr fontId="15"/>
  </si>
  <si>
    <t>※各年１０月１日現在</t>
    <rPh sb="1" eb="3">
      <t>カクネン</t>
    </rPh>
    <rPh sb="5" eb="6">
      <t>ガツ</t>
    </rPh>
    <rPh sb="7" eb="8">
      <t>ヒ</t>
    </rPh>
    <rPh sb="8" eb="10">
      <t>ゲンザイ</t>
    </rPh>
    <phoneticPr fontId="25"/>
  </si>
  <si>
    <t>（資料：「国勢調査」、「全国都道府県市区町村別面積調」）</t>
    <rPh sb="1" eb="3">
      <t>シリョウ</t>
    </rPh>
    <rPh sb="5" eb="7">
      <t>コクセイ</t>
    </rPh>
    <rPh sb="7" eb="9">
      <t>チョウサ</t>
    </rPh>
    <phoneticPr fontId="15"/>
  </si>
  <si>
    <t>１０．戸籍及び住民基本台帳世帯数・人口の推移</t>
    <rPh sb="5" eb="6">
      <t>オヨ</t>
    </rPh>
    <rPh sb="13" eb="16">
      <t>セタイスウ</t>
    </rPh>
    <rPh sb="17" eb="19">
      <t>ジンコウ</t>
    </rPh>
    <rPh sb="20" eb="22">
      <t>スイイ</t>
    </rPh>
    <phoneticPr fontId="8"/>
  </si>
  <si>
    <t>（単位：世帯、人）</t>
    <rPh sb="1" eb="3">
      <t>タンイ</t>
    </rPh>
    <rPh sb="4" eb="6">
      <t>セタイ</t>
    </rPh>
    <rPh sb="7" eb="8">
      <t>ニン</t>
    </rPh>
    <phoneticPr fontId="8"/>
  </si>
  <si>
    <t>戸籍</t>
    <rPh sb="0" eb="1">
      <t>ト</t>
    </rPh>
    <rPh sb="1" eb="2">
      <t>セキ</t>
    </rPh>
    <phoneticPr fontId="8"/>
  </si>
  <si>
    <t>住民基本台帳</t>
    <rPh sb="0" eb="2">
      <t>ジュウミン</t>
    </rPh>
    <rPh sb="2" eb="4">
      <t>キホン</t>
    </rPh>
    <rPh sb="4" eb="6">
      <t>ダイチョウ</t>
    </rPh>
    <phoneticPr fontId="8"/>
  </si>
  <si>
    <t>本籍数</t>
    <rPh sb="0" eb="2">
      <t>ホンセキ</t>
    </rPh>
    <rPh sb="2" eb="3">
      <t>スウ</t>
    </rPh>
    <phoneticPr fontId="8"/>
  </si>
  <si>
    <t>本籍人口</t>
    <rPh sb="0" eb="2">
      <t>ホンセキ</t>
    </rPh>
    <rPh sb="2" eb="4">
      <t>ジンコウ</t>
    </rPh>
    <phoneticPr fontId="8"/>
  </si>
  <si>
    <t xml:space="preserve">人口     </t>
  </si>
  <si>
    <t>平成２４年</t>
    <rPh sb="0" eb="2">
      <t>ヘイセイ</t>
    </rPh>
    <rPh sb="4" eb="5">
      <t>ネン</t>
    </rPh>
    <phoneticPr fontId="8"/>
  </si>
  <si>
    <t>２６年</t>
    <rPh sb="2" eb="3">
      <t>ネン</t>
    </rPh>
    <phoneticPr fontId="8"/>
  </si>
  <si>
    <t>２８年</t>
    <rPh sb="2" eb="3">
      <t>ネン</t>
    </rPh>
    <phoneticPr fontId="8"/>
  </si>
  <si>
    <t>※各年４月１日現在</t>
    <rPh sb="1" eb="3">
      <t>カクネン</t>
    </rPh>
    <rPh sb="4" eb="5">
      <t>ツキ</t>
    </rPh>
    <rPh sb="6" eb="7">
      <t>ヒ</t>
    </rPh>
    <rPh sb="7" eb="9">
      <t>ゲンザイ</t>
    </rPh>
    <phoneticPr fontId="8"/>
  </si>
  <si>
    <t>（資料提供：「市民課」）</t>
    <rPh sb="1" eb="3">
      <t>シリョウ</t>
    </rPh>
    <rPh sb="3" eb="5">
      <t>テイキョウ</t>
    </rPh>
    <rPh sb="7" eb="9">
      <t>シミン</t>
    </rPh>
    <rPh sb="9" eb="10">
      <t>カ</t>
    </rPh>
    <phoneticPr fontId="8"/>
  </si>
  <si>
    <t>凡　例</t>
    <rPh sb="0" eb="1">
      <t>ボン</t>
    </rPh>
    <rPh sb="2" eb="3">
      <t>レイ</t>
    </rPh>
    <phoneticPr fontId="2"/>
  </si>
  <si>
    <t>1.統計表は、原則として東温市内を範囲として作成しています。</t>
    <rPh sb="2" eb="4">
      <t>トウケイ</t>
    </rPh>
    <rPh sb="4" eb="5">
      <t>ヒョウ</t>
    </rPh>
    <rPh sb="7" eb="9">
      <t>ゲンソク</t>
    </rPh>
    <rPh sb="12" eb="15">
      <t>トウオンシ</t>
    </rPh>
    <rPh sb="15" eb="16">
      <t>ナイ</t>
    </rPh>
    <rPh sb="17" eb="19">
      <t>ハンイ</t>
    </rPh>
    <rPh sb="22" eb="24">
      <t>サクセイ</t>
    </rPh>
    <phoneticPr fontId="2"/>
  </si>
  <si>
    <t>３．合併（平成１６年９月２１日）以前の数値は、旧２町の数値を合算しています。</t>
    <rPh sb="2" eb="4">
      <t>ガッペイ</t>
    </rPh>
    <rPh sb="5" eb="7">
      <t>ヘイセイ</t>
    </rPh>
    <rPh sb="9" eb="10">
      <t>ネン</t>
    </rPh>
    <rPh sb="11" eb="12">
      <t>ガツ</t>
    </rPh>
    <rPh sb="14" eb="15">
      <t>ヒ</t>
    </rPh>
    <rPh sb="16" eb="18">
      <t>イゼン</t>
    </rPh>
    <rPh sb="19" eb="21">
      <t>スウチ</t>
    </rPh>
    <rPh sb="23" eb="24">
      <t>キュウ</t>
    </rPh>
    <rPh sb="25" eb="26">
      <t>マチ</t>
    </rPh>
    <rPh sb="27" eb="29">
      <t>スウチ</t>
    </rPh>
    <rPh sb="30" eb="32">
      <t>ガッサン</t>
    </rPh>
    <phoneticPr fontId="2"/>
  </si>
  <si>
    <t>４．資料の出所は、各表の下部右側に示しています。</t>
    <rPh sb="2" eb="4">
      <t>シリョウ</t>
    </rPh>
    <rPh sb="5" eb="7">
      <t>シュッショ</t>
    </rPh>
    <rPh sb="9" eb="11">
      <t>カクヒョウ</t>
    </rPh>
    <rPh sb="12" eb="14">
      <t>カブ</t>
    </rPh>
    <rPh sb="14" eb="16">
      <t>ミギガワ</t>
    </rPh>
    <rPh sb="17" eb="18">
      <t>シメ</t>
    </rPh>
    <phoneticPr fontId="2"/>
  </si>
  <si>
    <t>５．数値の単位は、原則として上部右側に示し、一部は表中に示しています。</t>
    <rPh sb="2" eb="4">
      <t>スウチ</t>
    </rPh>
    <rPh sb="5" eb="7">
      <t>タンイ</t>
    </rPh>
    <rPh sb="9" eb="11">
      <t>ゲンソク</t>
    </rPh>
    <rPh sb="14" eb="16">
      <t>ジョウブ</t>
    </rPh>
    <rPh sb="16" eb="18">
      <t>ミギガワ</t>
    </rPh>
    <rPh sb="19" eb="20">
      <t>シメ</t>
    </rPh>
    <rPh sb="22" eb="24">
      <t>イチブ</t>
    </rPh>
    <rPh sb="25" eb="27">
      <t>ヒョウチュウ</t>
    </rPh>
    <rPh sb="28" eb="29">
      <t>シメ</t>
    </rPh>
    <phoneticPr fontId="2"/>
  </si>
  <si>
    <t>６．単位未満は四捨五入を原則としましたので、総数と内訳が一致しないものがあります。</t>
    <rPh sb="2" eb="4">
      <t>タンイ</t>
    </rPh>
    <rPh sb="4" eb="6">
      <t>ミマン</t>
    </rPh>
    <rPh sb="7" eb="11">
      <t>シシャゴニュウ</t>
    </rPh>
    <rPh sb="12" eb="14">
      <t>ゲンソク</t>
    </rPh>
    <rPh sb="22" eb="24">
      <t>ソウスウ</t>
    </rPh>
    <rPh sb="25" eb="27">
      <t>ウチワケ</t>
    </rPh>
    <rPh sb="28" eb="30">
      <t>イッチ</t>
    </rPh>
    <phoneticPr fontId="2"/>
  </si>
  <si>
    <t>（４月から翌年３月まで）を示します。</t>
    <rPh sb="2" eb="3">
      <t>ガツ</t>
    </rPh>
    <rPh sb="5" eb="7">
      <t>ヨクネン</t>
    </rPh>
    <rPh sb="8" eb="9">
      <t>ガツ</t>
    </rPh>
    <rPh sb="13" eb="14">
      <t>シメ</t>
    </rPh>
    <phoneticPr fontId="2"/>
  </si>
  <si>
    <t>２．表中で「年次」とあるのは暦年（１月から１２月まで）、「年度」とあるのは会計年度</t>
    <rPh sb="2" eb="4">
      <t>ヒョウチュウ</t>
    </rPh>
    <rPh sb="6" eb="8">
      <t>ネンジ</t>
    </rPh>
    <rPh sb="14" eb="16">
      <t>レキネン</t>
    </rPh>
    <rPh sb="18" eb="19">
      <t>ガツ</t>
    </rPh>
    <rPh sb="23" eb="24">
      <t>ガツ</t>
    </rPh>
    <rPh sb="29" eb="31">
      <t>ネンド</t>
    </rPh>
    <phoneticPr fontId="2"/>
  </si>
  <si>
    <t>７．（再掲）とは、その項目の合計（総数）の内訳を別の分類項目で再度掲載したものです。</t>
    <rPh sb="3" eb="5">
      <t>サイケイ</t>
    </rPh>
    <rPh sb="11" eb="13">
      <t>コウモク</t>
    </rPh>
    <rPh sb="14" eb="16">
      <t>ゴウケイ</t>
    </rPh>
    <rPh sb="17" eb="19">
      <t>ソウスウ</t>
    </rPh>
    <rPh sb="21" eb="23">
      <t>ウチワケ</t>
    </rPh>
    <rPh sb="24" eb="25">
      <t>ベツ</t>
    </rPh>
    <rPh sb="26" eb="28">
      <t>ブンルイ</t>
    </rPh>
    <rPh sb="28" eb="30">
      <t>コウモク</t>
    </rPh>
    <rPh sb="31" eb="33">
      <t>サイド</t>
    </rPh>
    <rPh sb="33" eb="35">
      <t>ケイサイ</t>
    </rPh>
    <phoneticPr fontId="2"/>
  </si>
  <si>
    <t>８．統計表中の符号の用法は、次のとおりとします。</t>
    <rPh sb="2" eb="4">
      <t>トウケイ</t>
    </rPh>
    <rPh sb="4" eb="5">
      <t>ヒョウ</t>
    </rPh>
    <rPh sb="5" eb="6">
      <t>チュウ</t>
    </rPh>
    <rPh sb="7" eb="9">
      <t>フゴウ</t>
    </rPh>
    <rPh sb="10" eb="12">
      <t>ヨウホウ</t>
    </rPh>
    <rPh sb="14" eb="15">
      <t>ツギ</t>
    </rPh>
    <phoneticPr fontId="2"/>
  </si>
  <si>
    <t>「－」皆無又は該当数字のないもの</t>
    <rPh sb="3" eb="5">
      <t>カイム</t>
    </rPh>
    <rPh sb="5" eb="6">
      <t>マタ</t>
    </rPh>
    <rPh sb="7" eb="9">
      <t>ガイトウ</t>
    </rPh>
    <rPh sb="9" eb="11">
      <t>スウジ</t>
    </rPh>
    <phoneticPr fontId="2"/>
  </si>
  <si>
    <t>「…」不詳なもの</t>
    <rPh sb="3" eb="5">
      <t>フショウ</t>
    </rPh>
    <phoneticPr fontId="2"/>
  </si>
  <si>
    <t>「Ｘ」秘密保持のため秘匿とするもの</t>
    <rPh sb="3" eb="5">
      <t>ヒミツ</t>
    </rPh>
    <rPh sb="5" eb="7">
      <t>ホジ</t>
    </rPh>
    <rPh sb="10" eb="12">
      <t>ヒトク</t>
    </rPh>
    <phoneticPr fontId="2"/>
  </si>
  <si>
    <t>「△」減少、減額</t>
    <rPh sb="3" eb="5">
      <t>ゲンショウ</t>
    </rPh>
    <rPh sb="6" eb="8">
      <t>ゲンガク</t>
    </rPh>
    <phoneticPr fontId="2"/>
  </si>
  <si>
    <t>（単位：世帯、人）</t>
    <phoneticPr fontId="8"/>
  </si>
  <si>
    <t>１１．人口動態の推移　</t>
    <rPh sb="8" eb="10">
      <t>スイイ</t>
    </rPh>
    <phoneticPr fontId="8"/>
  </si>
  <si>
    <t>（単位：件）</t>
    <rPh sb="1" eb="3">
      <t>タンイ</t>
    </rPh>
    <rPh sb="4" eb="5">
      <t>ケン</t>
    </rPh>
    <phoneticPr fontId="8"/>
  </si>
  <si>
    <t>年度</t>
    <rPh sb="0" eb="1">
      <t>トシ</t>
    </rPh>
    <rPh sb="1" eb="2">
      <t>ド</t>
    </rPh>
    <phoneticPr fontId="8"/>
  </si>
  <si>
    <t>自然動態</t>
    <rPh sb="0" eb="2">
      <t>シゼン</t>
    </rPh>
    <rPh sb="2" eb="4">
      <t>ドウタイ</t>
    </rPh>
    <phoneticPr fontId="8"/>
  </si>
  <si>
    <t>社会動態</t>
    <rPh sb="0" eb="2">
      <t>シャカイ</t>
    </rPh>
    <rPh sb="2" eb="4">
      <t>ドウタイ</t>
    </rPh>
    <phoneticPr fontId="8"/>
  </si>
  <si>
    <t>増減</t>
    <rPh sb="0" eb="1">
      <t>ゾウ</t>
    </rPh>
    <rPh sb="1" eb="2">
      <t>ゲン</t>
    </rPh>
    <phoneticPr fontId="8"/>
  </si>
  <si>
    <t>出生</t>
    <phoneticPr fontId="8"/>
  </si>
  <si>
    <t>死亡</t>
    <phoneticPr fontId="8"/>
  </si>
  <si>
    <t>増減</t>
    <phoneticPr fontId="8"/>
  </si>
  <si>
    <t>転入</t>
    <phoneticPr fontId="8"/>
  </si>
  <si>
    <t>転出</t>
    <phoneticPr fontId="8"/>
  </si>
  <si>
    <t>平成２３年</t>
    <rPh sb="0" eb="2">
      <t>ヘイセイ</t>
    </rPh>
    <rPh sb="4" eb="5">
      <t>ネン</t>
    </rPh>
    <phoneticPr fontId="8"/>
  </si>
  <si>
    <t>２４年</t>
    <rPh sb="2" eb="3">
      <t>ネン</t>
    </rPh>
    <phoneticPr fontId="8"/>
  </si>
  <si>
    <t>８．世帯数、男女別人口、人口密度及び１世帯当たり人口の推移</t>
    <rPh sb="6" eb="8">
      <t>ダンジョ</t>
    </rPh>
    <rPh sb="8" eb="9">
      <t>ベツ</t>
    </rPh>
    <rPh sb="12" eb="14">
      <t>ジンコウ</t>
    </rPh>
    <rPh sb="14" eb="16">
      <t>ミツド</t>
    </rPh>
    <rPh sb="16" eb="17">
      <t>オヨ</t>
    </rPh>
    <rPh sb="19" eb="21">
      <t>セタイ</t>
    </rPh>
    <rPh sb="21" eb="22">
      <t>ア</t>
    </rPh>
    <rPh sb="24" eb="26">
      <t>ジンコウ</t>
    </rPh>
    <rPh sb="27" eb="29">
      <t>スイイ</t>
    </rPh>
    <phoneticPr fontId="8"/>
  </si>
  <si>
    <t>　　　人口、世帯数、面積、人口密度</t>
    <rPh sb="3" eb="5">
      <t>ジンコウ</t>
    </rPh>
    <rPh sb="6" eb="9">
      <t>セタイスウ</t>
    </rPh>
    <rPh sb="10" eb="12">
      <t>メンセキ</t>
    </rPh>
    <rPh sb="13" eb="15">
      <t>ジンコウ</t>
    </rPh>
    <rPh sb="15" eb="17">
      <t>ミツド</t>
    </rPh>
    <phoneticPr fontId="2"/>
  </si>
  <si>
    <t>１２．年齢（５歳階級）別死亡者数の推移</t>
    <rPh sb="7" eb="8">
      <t>サイ</t>
    </rPh>
    <rPh sb="8" eb="10">
      <t>カイキュウ</t>
    </rPh>
    <rPh sb="17" eb="19">
      <t>スイイ</t>
    </rPh>
    <phoneticPr fontId="8"/>
  </si>
  <si>
    <t>（単位：人）</t>
    <rPh sb="1" eb="3">
      <t>タンイ</t>
    </rPh>
    <rPh sb="4" eb="5">
      <t>ニン</t>
    </rPh>
    <phoneticPr fontId="8"/>
  </si>
  <si>
    <t>年齢階級</t>
    <rPh sb="0" eb="2">
      <t>ネンレイ</t>
    </rPh>
    <rPh sb="2" eb="4">
      <t>カイキュウ</t>
    </rPh>
    <phoneticPr fontId="8"/>
  </si>
  <si>
    <t>平成２７年</t>
    <rPh sb="0" eb="2">
      <t>ヘイセイ</t>
    </rPh>
    <rPh sb="4" eb="5">
      <t>ネン</t>
    </rPh>
    <phoneticPr fontId="8"/>
  </si>
  <si>
    <t>平成２９年</t>
    <rPh sb="0" eb="2">
      <t>ヘイセイ</t>
    </rPh>
    <rPh sb="4" eb="5">
      <t>ネン</t>
    </rPh>
    <phoneticPr fontId="8"/>
  </si>
  <si>
    <t>平成３０年</t>
    <rPh sb="0" eb="2">
      <t>ヘイセイ</t>
    </rPh>
    <rPh sb="4" eb="5">
      <t>ネン</t>
    </rPh>
    <phoneticPr fontId="8"/>
  </si>
  <si>
    <t>　０～　４歳</t>
  </si>
  <si>
    <t>-</t>
    <phoneticPr fontId="8"/>
  </si>
  <si>
    <t>　５～　９歳</t>
  </si>
  <si>
    <t>１０～１４歳</t>
  </si>
  <si>
    <t>１５～１９歳</t>
  </si>
  <si>
    <t>２０～２４歳</t>
  </si>
  <si>
    <t>２５～２９歳</t>
  </si>
  <si>
    <t>３０～３４歳</t>
  </si>
  <si>
    <t>３５～３９歳</t>
  </si>
  <si>
    <t>４０～４４歳</t>
  </si>
  <si>
    <t>４５～４９歳</t>
  </si>
  <si>
    <t>５０～５４歳</t>
  </si>
  <si>
    <t>５５～５９歳</t>
  </si>
  <si>
    <t>６０～６４歳</t>
  </si>
  <si>
    <t>６５～６９歳</t>
  </si>
  <si>
    <t>７０～７４歳</t>
  </si>
  <si>
    <t>７５～７９歳</t>
  </si>
  <si>
    <t>８０～８４歳</t>
  </si>
  <si>
    <t>８５～８９歳</t>
  </si>
  <si>
    <t>９０～９４歳</t>
  </si>
  <si>
    <t>９５～９９歳</t>
  </si>
  <si>
    <t>１００歳以上</t>
  </si>
  <si>
    <t>合計</t>
    <rPh sb="0" eb="2">
      <t>ゴウケイ</t>
    </rPh>
    <phoneticPr fontId="8"/>
  </si>
  <si>
    <t>（資料：「保健統計年報」）</t>
    <rPh sb="1" eb="3">
      <t>シリョウ</t>
    </rPh>
    <rPh sb="5" eb="7">
      <t>ホケン</t>
    </rPh>
    <rPh sb="7" eb="9">
      <t>トウケイ</t>
    </rPh>
    <rPh sb="9" eb="11">
      <t>ネンポウ</t>
    </rPh>
    <phoneticPr fontId="8"/>
  </si>
  <si>
    <t>　</t>
    <phoneticPr fontId="8"/>
  </si>
  <si>
    <t>１３．地区別世帯数及び男女別人口の推移</t>
    <rPh sb="3" eb="5">
      <t>チク</t>
    </rPh>
    <rPh sb="11" eb="13">
      <t>ダンジョ</t>
    </rPh>
    <rPh sb="13" eb="14">
      <t>ベツ</t>
    </rPh>
    <rPh sb="17" eb="19">
      <t>スイイ</t>
    </rPh>
    <phoneticPr fontId="8"/>
  </si>
  <si>
    <t>地区名</t>
    <rPh sb="0" eb="2">
      <t>チク</t>
    </rPh>
    <rPh sb="2" eb="3">
      <t>ナ</t>
    </rPh>
    <phoneticPr fontId="8"/>
  </si>
  <si>
    <t>平成２２年</t>
    <rPh sb="0" eb="2">
      <t>ヘイセイ</t>
    </rPh>
    <rPh sb="4" eb="5">
      <t>ネン</t>
    </rPh>
    <phoneticPr fontId="8"/>
  </si>
  <si>
    <t>令和２年</t>
    <rPh sb="0" eb="2">
      <t>レイワ</t>
    </rPh>
    <rPh sb="3" eb="4">
      <t>ネン</t>
    </rPh>
    <phoneticPr fontId="8"/>
  </si>
  <si>
    <t>総数</t>
    <rPh sb="0" eb="1">
      <t>ソウ</t>
    </rPh>
    <rPh sb="1" eb="2">
      <t>スウ</t>
    </rPh>
    <phoneticPr fontId="8"/>
  </si>
  <si>
    <t>　山之内</t>
    <phoneticPr fontId="8"/>
  </si>
  <si>
    <t>　樋口</t>
    <phoneticPr fontId="8"/>
  </si>
  <si>
    <t>　横河原</t>
    <phoneticPr fontId="8"/>
  </si>
  <si>
    <t>　志津川南</t>
    <rPh sb="4" eb="5">
      <t>ミナミ</t>
    </rPh>
    <phoneticPr fontId="8"/>
  </si>
  <si>
    <t>　志津川</t>
    <phoneticPr fontId="8"/>
  </si>
  <si>
    <t>　西岡</t>
    <phoneticPr fontId="8"/>
  </si>
  <si>
    <t>　見奈良</t>
    <phoneticPr fontId="8"/>
  </si>
  <si>
    <t>　田窪</t>
    <phoneticPr fontId="8"/>
  </si>
  <si>
    <t>　牛渕</t>
    <phoneticPr fontId="8"/>
  </si>
  <si>
    <t>　南野田</t>
    <phoneticPr fontId="8"/>
  </si>
  <si>
    <t>　北野田</t>
    <phoneticPr fontId="8"/>
  </si>
  <si>
    <t>　野田</t>
    <phoneticPr fontId="8"/>
  </si>
  <si>
    <t>　上林</t>
    <phoneticPr fontId="8"/>
  </si>
  <si>
    <t>　下林</t>
    <phoneticPr fontId="8"/>
  </si>
  <si>
    <t>　上村</t>
    <phoneticPr fontId="8"/>
  </si>
  <si>
    <t>旧重信町合計</t>
    <rPh sb="0" eb="1">
      <t>キュウ</t>
    </rPh>
    <rPh sb="1" eb="3">
      <t>シゲノブ</t>
    </rPh>
    <rPh sb="3" eb="4">
      <t>チョウ</t>
    </rPh>
    <rPh sb="4" eb="6">
      <t>ゴウケイ</t>
    </rPh>
    <phoneticPr fontId="8"/>
  </si>
  <si>
    <t>　北方</t>
    <rPh sb="1" eb="3">
      <t>キタガタ</t>
    </rPh>
    <phoneticPr fontId="8"/>
  </si>
  <si>
    <t>　吉久</t>
    <rPh sb="1" eb="3">
      <t>ヨシヒサ</t>
    </rPh>
    <phoneticPr fontId="8"/>
  </si>
  <si>
    <t>　南方</t>
    <rPh sb="1" eb="3">
      <t>ミナミガタ</t>
    </rPh>
    <phoneticPr fontId="8"/>
  </si>
  <si>
    <t>　松瀬川</t>
    <rPh sb="1" eb="2">
      <t>マツ</t>
    </rPh>
    <rPh sb="2" eb="3">
      <t>セ</t>
    </rPh>
    <rPh sb="3" eb="4">
      <t>カワ</t>
    </rPh>
    <phoneticPr fontId="8"/>
  </si>
  <si>
    <t>　則之内</t>
    <rPh sb="1" eb="2">
      <t>ソク</t>
    </rPh>
    <rPh sb="2" eb="3">
      <t>ノ</t>
    </rPh>
    <rPh sb="3" eb="4">
      <t>ウチ</t>
    </rPh>
    <phoneticPr fontId="8"/>
  </si>
  <si>
    <t>　井内</t>
    <rPh sb="1" eb="3">
      <t>イウチ</t>
    </rPh>
    <phoneticPr fontId="8"/>
  </si>
  <si>
    <t>　河之内</t>
    <rPh sb="1" eb="2">
      <t>カワ</t>
    </rPh>
    <rPh sb="2" eb="3">
      <t>ノ</t>
    </rPh>
    <rPh sb="3" eb="4">
      <t>ウチ</t>
    </rPh>
    <phoneticPr fontId="8"/>
  </si>
  <si>
    <t>　滑川</t>
    <rPh sb="1" eb="3">
      <t>ナメカワ</t>
    </rPh>
    <phoneticPr fontId="8"/>
  </si>
  <si>
    <t>　明河</t>
    <rPh sb="1" eb="2">
      <t>ア</t>
    </rPh>
    <rPh sb="2" eb="3">
      <t>カワ</t>
    </rPh>
    <phoneticPr fontId="8"/>
  </si>
  <si>
    <t>旧川内町合計</t>
    <rPh sb="0" eb="1">
      <t>キュウ</t>
    </rPh>
    <rPh sb="1" eb="4">
      <t>カワウチチョウ</t>
    </rPh>
    <rPh sb="4" eb="6">
      <t>ゴウケイ</t>
    </rPh>
    <phoneticPr fontId="8"/>
  </si>
  <si>
    <t>総計</t>
    <rPh sb="0" eb="2">
      <t>ソウケイ</t>
    </rPh>
    <phoneticPr fontId="8"/>
  </si>
  <si>
    <t>１４．年齢（５歳階級）、男女別人口の推移</t>
    <rPh sb="18" eb="20">
      <t>スイイ</t>
    </rPh>
    <phoneticPr fontId="8"/>
  </si>
  <si>
    <t>昭和５０年</t>
    <rPh sb="0" eb="2">
      <t>ショウワ</t>
    </rPh>
    <rPh sb="4" eb="5">
      <t>ネン</t>
    </rPh>
    <phoneticPr fontId="8"/>
  </si>
  <si>
    <t>昭和５５年</t>
    <rPh sb="0" eb="2">
      <t>ショウワ</t>
    </rPh>
    <rPh sb="4" eb="5">
      <t>ネン</t>
    </rPh>
    <phoneticPr fontId="8"/>
  </si>
  <si>
    <t>昭和６０年</t>
    <rPh sb="0" eb="2">
      <t>ショウワ</t>
    </rPh>
    <rPh sb="4" eb="5">
      <t>ネン</t>
    </rPh>
    <phoneticPr fontId="8"/>
  </si>
  <si>
    <t>平成　２年</t>
    <rPh sb="0" eb="2">
      <t>ヘイセイ</t>
    </rPh>
    <phoneticPr fontId="8"/>
  </si>
  <si>
    <t>平成　７年</t>
    <phoneticPr fontId="8"/>
  </si>
  <si>
    <t>総数</t>
  </si>
  <si>
    <t>　０～　４歳</t>
    <rPh sb="5" eb="6">
      <t>サイ</t>
    </rPh>
    <phoneticPr fontId="8"/>
  </si>
  <si>
    <t>　５～　９歳</t>
    <rPh sb="5" eb="6">
      <t>サイ</t>
    </rPh>
    <phoneticPr fontId="8"/>
  </si>
  <si>
    <t>１０～１４歳</t>
    <rPh sb="5" eb="6">
      <t>サイ</t>
    </rPh>
    <phoneticPr fontId="8"/>
  </si>
  <si>
    <t>１５～１９歳</t>
    <rPh sb="5" eb="6">
      <t>サイ</t>
    </rPh>
    <phoneticPr fontId="8"/>
  </si>
  <si>
    <t>２０～２４歳</t>
    <rPh sb="5" eb="6">
      <t>サイ</t>
    </rPh>
    <phoneticPr fontId="8"/>
  </si>
  <si>
    <t>２５～２９歳</t>
    <rPh sb="5" eb="6">
      <t>サイ</t>
    </rPh>
    <phoneticPr fontId="8"/>
  </si>
  <si>
    <t>３０～３４歳</t>
    <rPh sb="5" eb="6">
      <t>サイ</t>
    </rPh>
    <phoneticPr fontId="8"/>
  </si>
  <si>
    <t>３５～３９歳</t>
    <rPh sb="5" eb="6">
      <t>サイ</t>
    </rPh>
    <phoneticPr fontId="8"/>
  </si>
  <si>
    <t>４０～４４歳</t>
    <rPh sb="5" eb="6">
      <t>サイ</t>
    </rPh>
    <phoneticPr fontId="8"/>
  </si>
  <si>
    <t>４５～４９歳</t>
    <rPh sb="5" eb="6">
      <t>サイ</t>
    </rPh>
    <phoneticPr fontId="8"/>
  </si>
  <si>
    <t>５０～５４歳</t>
    <rPh sb="5" eb="6">
      <t>サイ</t>
    </rPh>
    <phoneticPr fontId="8"/>
  </si>
  <si>
    <t>５５～５９歳</t>
    <rPh sb="5" eb="6">
      <t>サイ</t>
    </rPh>
    <phoneticPr fontId="8"/>
  </si>
  <si>
    <t>６０～６４歳</t>
    <rPh sb="5" eb="6">
      <t>サイ</t>
    </rPh>
    <phoneticPr fontId="8"/>
  </si>
  <si>
    <t>６５～６９歳</t>
    <rPh sb="5" eb="6">
      <t>サイ</t>
    </rPh>
    <phoneticPr fontId="8"/>
  </si>
  <si>
    <t>７０～７４歳</t>
    <rPh sb="5" eb="6">
      <t>サイ</t>
    </rPh>
    <phoneticPr fontId="8"/>
  </si>
  <si>
    <t>７５～７９歳</t>
    <rPh sb="5" eb="6">
      <t>サイ</t>
    </rPh>
    <phoneticPr fontId="8"/>
  </si>
  <si>
    <t>８０～８４歳</t>
    <rPh sb="5" eb="6">
      <t>サイ</t>
    </rPh>
    <phoneticPr fontId="8"/>
  </si>
  <si>
    <t>８５～８９歳</t>
    <rPh sb="5" eb="6">
      <t>サイ</t>
    </rPh>
    <phoneticPr fontId="8"/>
  </si>
  <si>
    <t>９０～９４歳</t>
    <rPh sb="5" eb="6">
      <t>サイ</t>
    </rPh>
    <phoneticPr fontId="8"/>
  </si>
  <si>
    <t>９５～９９歳</t>
    <rPh sb="5" eb="6">
      <t>サイ</t>
    </rPh>
    <phoneticPr fontId="8"/>
  </si>
  <si>
    <t>１００歳以上</t>
    <phoneticPr fontId="8"/>
  </si>
  <si>
    <t>不詳</t>
    <phoneticPr fontId="8"/>
  </si>
  <si>
    <t>合計</t>
    <phoneticPr fontId="8"/>
  </si>
  <si>
    <t>平成１２年</t>
    <rPh sb="0" eb="2">
      <t>ヘイセイ</t>
    </rPh>
    <rPh sb="4" eb="5">
      <t>ネン</t>
    </rPh>
    <phoneticPr fontId="8"/>
  </si>
  <si>
    <t>平成１７年</t>
    <rPh sb="0" eb="2">
      <t>ヘイセイ</t>
    </rPh>
    <rPh sb="4" eb="5">
      <t>ネン</t>
    </rPh>
    <phoneticPr fontId="8"/>
  </si>
  <si>
    <t>（資料：「国勢調査」）</t>
    <rPh sb="1" eb="3">
      <t>シリョウ</t>
    </rPh>
    <rPh sb="5" eb="7">
      <t>コクセイ</t>
    </rPh>
    <rPh sb="7" eb="9">
      <t>チョウサ</t>
    </rPh>
    <phoneticPr fontId="8"/>
  </si>
  <si>
    <t>１５．年齢（５歳階級）、地区別人口</t>
    <rPh sb="3" eb="5">
      <t>ネンレイ</t>
    </rPh>
    <rPh sb="7" eb="8">
      <t>サイ</t>
    </rPh>
    <rPh sb="8" eb="10">
      <t>カイキュウ</t>
    </rPh>
    <rPh sb="12" eb="14">
      <t>チク</t>
    </rPh>
    <rPh sb="14" eb="15">
      <t>ベツ</t>
    </rPh>
    <phoneticPr fontId="8"/>
  </si>
  <si>
    <t>（単位：人、歳）</t>
    <phoneticPr fontId="8"/>
  </si>
  <si>
    <t>地区名</t>
    <rPh sb="0" eb="3">
      <t>チクメイ</t>
    </rPh>
    <phoneticPr fontId="8"/>
  </si>
  <si>
    <t>総数</t>
    <phoneticPr fontId="8"/>
  </si>
  <si>
    <t>０～４歳</t>
    <rPh sb="3" eb="4">
      <t>サイ</t>
    </rPh>
    <phoneticPr fontId="8"/>
  </si>
  <si>
    <t>５～９歳</t>
    <rPh sb="3" eb="4">
      <t>サイ</t>
    </rPh>
    <phoneticPr fontId="8"/>
  </si>
  <si>
    <t>１０～
１４歳</t>
    <rPh sb="6" eb="7">
      <t>サイ</t>
    </rPh>
    <phoneticPr fontId="8"/>
  </si>
  <si>
    <t>１５～
１９歳</t>
    <rPh sb="6" eb="7">
      <t>サイ</t>
    </rPh>
    <phoneticPr fontId="8"/>
  </si>
  <si>
    <t>２０～
２４歳</t>
    <rPh sb="6" eb="7">
      <t>サイ</t>
    </rPh>
    <phoneticPr fontId="8"/>
  </si>
  <si>
    <t>２５～
２９歳</t>
    <rPh sb="6" eb="7">
      <t>サイ</t>
    </rPh>
    <phoneticPr fontId="8"/>
  </si>
  <si>
    <t>３０～
３４歳</t>
    <rPh sb="6" eb="7">
      <t>サイ</t>
    </rPh>
    <phoneticPr fontId="8"/>
  </si>
  <si>
    <t>３５～
３９歳</t>
    <rPh sb="6" eb="7">
      <t>サイ</t>
    </rPh>
    <phoneticPr fontId="8"/>
  </si>
  <si>
    <t>４０～
４４歳</t>
    <rPh sb="6" eb="7">
      <t>サイ</t>
    </rPh>
    <phoneticPr fontId="8"/>
  </si>
  <si>
    <t>４５～
４９歳</t>
    <rPh sb="6" eb="7">
      <t>サイ</t>
    </rPh>
    <phoneticPr fontId="8"/>
  </si>
  <si>
    <t>５０～
５４歳</t>
    <rPh sb="6" eb="7">
      <t>サイ</t>
    </rPh>
    <phoneticPr fontId="8"/>
  </si>
  <si>
    <t>５５～
５９歳</t>
    <rPh sb="6" eb="7">
      <t>サイ</t>
    </rPh>
    <phoneticPr fontId="8"/>
  </si>
  <si>
    <t>６０～
６４歳</t>
    <rPh sb="6" eb="7">
      <t>サイ</t>
    </rPh>
    <phoneticPr fontId="8"/>
  </si>
  <si>
    <t>６５～
６９歳</t>
    <rPh sb="6" eb="7">
      <t>サイ</t>
    </rPh>
    <phoneticPr fontId="8"/>
  </si>
  <si>
    <t>７０～
７４歳</t>
    <rPh sb="6" eb="7">
      <t>サイ</t>
    </rPh>
    <phoneticPr fontId="8"/>
  </si>
  <si>
    <t>７５～
７９歳</t>
    <rPh sb="6" eb="7">
      <t>サイ</t>
    </rPh>
    <phoneticPr fontId="8"/>
  </si>
  <si>
    <t>８０～
８４歳</t>
    <rPh sb="6" eb="7">
      <t>サイ</t>
    </rPh>
    <phoneticPr fontId="8"/>
  </si>
  <si>
    <t>８５～
８９歳</t>
    <rPh sb="6" eb="7">
      <t>サイ</t>
    </rPh>
    <phoneticPr fontId="8"/>
  </si>
  <si>
    <t>９０～
９４歳</t>
    <rPh sb="6" eb="7">
      <t>サイ</t>
    </rPh>
    <phoneticPr fontId="8"/>
  </si>
  <si>
    <t>９５～
９９歳</t>
    <rPh sb="6" eb="7">
      <t>サイ</t>
    </rPh>
    <phoneticPr fontId="8"/>
  </si>
  <si>
    <t>１００歳
以上</t>
    <rPh sb="3" eb="4">
      <t>サイ</t>
    </rPh>
    <rPh sb="5" eb="7">
      <t>イジョウ</t>
    </rPh>
    <phoneticPr fontId="8"/>
  </si>
  <si>
    <t>不詳</t>
    <rPh sb="0" eb="2">
      <t>フショウ</t>
    </rPh>
    <phoneticPr fontId="8"/>
  </si>
  <si>
    <t>平均年齢</t>
    <rPh sb="0" eb="2">
      <t>ヘイキン</t>
    </rPh>
    <rPh sb="2" eb="4">
      <t>ネンレイ</t>
    </rPh>
    <phoneticPr fontId="8"/>
  </si>
  <si>
    <t>　山之内</t>
  </si>
  <si>
    <t>　樋口</t>
  </si>
  <si>
    <t>　横河原</t>
  </si>
  <si>
    <t>　志津川</t>
  </si>
  <si>
    <t>　西岡</t>
  </si>
  <si>
    <t>　見奈良</t>
  </si>
  <si>
    <t>　田窪</t>
  </si>
  <si>
    <t>　牛渕</t>
  </si>
  <si>
    <t>　南野田</t>
  </si>
  <si>
    <t>　北野田</t>
  </si>
  <si>
    <t>　野田</t>
  </si>
  <si>
    <t>　上林</t>
  </si>
  <si>
    <t>　下林</t>
  </si>
  <si>
    <t>　上村</t>
  </si>
  <si>
    <t>※令和２年１０月１日現在</t>
    <rPh sb="1" eb="3">
      <t>レイワ</t>
    </rPh>
    <rPh sb="4" eb="5">
      <t>ネン</t>
    </rPh>
    <rPh sb="7" eb="8">
      <t>ガツ</t>
    </rPh>
    <rPh sb="9" eb="10">
      <t>ヒ</t>
    </rPh>
    <rPh sb="10" eb="12">
      <t>ゲンザイ</t>
    </rPh>
    <phoneticPr fontId="8"/>
  </si>
  <si>
    <t>１６．年少・労働・老年人口の推移　　</t>
    <rPh sb="3" eb="5">
      <t>ネンショウ</t>
    </rPh>
    <rPh sb="6" eb="8">
      <t>ロウドウ</t>
    </rPh>
    <rPh sb="9" eb="11">
      <t>ロウネン</t>
    </rPh>
    <rPh sb="11" eb="13">
      <t>ジンコウ</t>
    </rPh>
    <rPh sb="14" eb="16">
      <t>スイイ</t>
    </rPh>
    <phoneticPr fontId="8"/>
  </si>
  <si>
    <t>　人口</t>
    <rPh sb="1" eb="3">
      <t>ジンコウ</t>
    </rPh>
    <phoneticPr fontId="8"/>
  </si>
  <si>
    <t>区分</t>
    <rPh sb="0" eb="1">
      <t>ク</t>
    </rPh>
    <rPh sb="1" eb="2">
      <t>ブン</t>
    </rPh>
    <phoneticPr fontId="8"/>
  </si>
  <si>
    <t>昭和４５年</t>
    <rPh sb="0" eb="2">
      <t>ショウワ</t>
    </rPh>
    <rPh sb="4" eb="5">
      <t>ネン</t>
    </rPh>
    <phoneticPr fontId="8"/>
  </si>
  <si>
    <t>平成２年</t>
    <rPh sb="3" eb="4">
      <t>ネン</t>
    </rPh>
    <phoneticPr fontId="8"/>
  </si>
  <si>
    <t>平成７年</t>
    <rPh sb="0" eb="2">
      <t>ヘイセイ</t>
    </rPh>
    <phoneticPr fontId="8"/>
  </si>
  <si>
    <t>平成１２年</t>
    <rPh sb="0" eb="2">
      <t>ヘイセイ</t>
    </rPh>
    <phoneticPr fontId="8"/>
  </si>
  <si>
    <t>年少人口
( 0～14歳)</t>
    <phoneticPr fontId="8"/>
  </si>
  <si>
    <t>労働人口
(15～64歳)</t>
    <phoneticPr fontId="8"/>
  </si>
  <si>
    <t>老年人口
(65歳以上)</t>
    <phoneticPr fontId="8"/>
  </si>
  <si>
    <t>年齢不詳</t>
    <rPh sb="2" eb="4">
      <t>フショウ</t>
    </rPh>
    <phoneticPr fontId="8"/>
  </si>
  <si>
    <t>　割合</t>
    <rPh sb="1" eb="3">
      <t>ワリアイ</t>
    </rPh>
    <phoneticPr fontId="8"/>
  </si>
  <si>
    <t>（単位：％）</t>
    <rPh sb="1" eb="3">
      <t>タンイ</t>
    </rPh>
    <phoneticPr fontId="8"/>
  </si>
  <si>
    <t>　昭和４５年を基準とした割合</t>
    <rPh sb="1" eb="3">
      <t>ショウワ</t>
    </rPh>
    <rPh sb="5" eb="6">
      <t>ネン</t>
    </rPh>
    <rPh sb="7" eb="9">
      <t>キジュン</t>
    </rPh>
    <rPh sb="12" eb="14">
      <t>ワリアイ</t>
    </rPh>
    <phoneticPr fontId="8"/>
  </si>
  <si>
    <t>１７．配偶関係、年齢（５歳階級）、男女別１５歳以上人口及び平均年齢</t>
    <rPh sb="27" eb="28">
      <t>オヨ</t>
    </rPh>
    <rPh sb="29" eb="31">
      <t>ヘイキン</t>
    </rPh>
    <rPh sb="31" eb="33">
      <t>ネンレイ</t>
    </rPh>
    <phoneticPr fontId="8"/>
  </si>
  <si>
    <t>（単位：人、歳）</t>
    <rPh sb="1" eb="3">
      <t>タンイ</t>
    </rPh>
    <rPh sb="4" eb="5">
      <t>ニン</t>
    </rPh>
    <rPh sb="6" eb="7">
      <t>サイ</t>
    </rPh>
    <phoneticPr fontId="8"/>
  </si>
  <si>
    <t>地区名</t>
    <rPh sb="0" eb="2">
      <t>チク</t>
    </rPh>
    <rPh sb="2" eb="3">
      <t>メイ</t>
    </rPh>
    <phoneticPr fontId="8"/>
  </si>
  <si>
    <t>合計</t>
    <rPh sb="0" eb="1">
      <t>ゴウ</t>
    </rPh>
    <rPh sb="1" eb="2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</si>
  <si>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</si>
  <si>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</si>
  <si>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未婚</t>
    <rPh sb="0" eb="2">
      <t>ミコン</t>
    </rPh>
    <phoneticPr fontId="8"/>
  </si>
  <si>
    <t>有配偶</t>
    <rPh sb="0" eb="1">
      <t>ユウ</t>
    </rPh>
    <rPh sb="1" eb="3">
      <t>ハイグウ</t>
    </rPh>
    <phoneticPr fontId="8"/>
  </si>
  <si>
    <t>死別・離別</t>
    <rPh sb="0" eb="2">
      <t>シベツ</t>
    </rPh>
    <rPh sb="3" eb="5">
      <t>リベツ</t>
    </rPh>
    <phoneticPr fontId="8"/>
  </si>
  <si>
    <t>山之内</t>
  </si>
  <si>
    <t>樋口</t>
  </si>
  <si>
    <t>横河原</t>
  </si>
  <si>
    <t>志津川南</t>
  </si>
  <si>
    <t>志津川</t>
    <phoneticPr fontId="8"/>
  </si>
  <si>
    <t>西岡</t>
    <rPh sb="0" eb="2">
      <t>ニシオカ</t>
    </rPh>
    <phoneticPr fontId="8"/>
  </si>
  <si>
    <t>見奈良</t>
    <rPh sb="0" eb="3">
      <t>ミナラ</t>
    </rPh>
    <phoneticPr fontId="8"/>
  </si>
  <si>
    <t>田窪</t>
    <rPh sb="0" eb="2">
      <t>タノクボ</t>
    </rPh>
    <phoneticPr fontId="8"/>
  </si>
  <si>
    <t>牛渕</t>
    <rPh sb="0" eb="2">
      <t>ウシブチ</t>
    </rPh>
    <phoneticPr fontId="8"/>
  </si>
  <si>
    <t>南野田</t>
    <rPh sb="0" eb="3">
      <t>ミナミノダ</t>
    </rPh>
    <phoneticPr fontId="8"/>
  </si>
  <si>
    <t>北野田</t>
    <rPh sb="0" eb="3">
      <t>キタノダ</t>
    </rPh>
    <phoneticPr fontId="8"/>
  </si>
  <si>
    <t>野田</t>
    <rPh sb="0" eb="2">
      <t>ノダ</t>
    </rPh>
    <phoneticPr fontId="8"/>
  </si>
  <si>
    <t>上林</t>
    <rPh sb="0" eb="1">
      <t>ウエ</t>
    </rPh>
    <rPh sb="1" eb="2">
      <t>ハヤシ</t>
    </rPh>
    <phoneticPr fontId="8"/>
  </si>
  <si>
    <t>下林</t>
    <rPh sb="0" eb="1">
      <t>シモ</t>
    </rPh>
    <rPh sb="1" eb="2">
      <t>ハヤシ</t>
    </rPh>
    <phoneticPr fontId="8"/>
  </si>
  <si>
    <t>上村</t>
    <rPh sb="0" eb="2">
      <t>ウエムラ</t>
    </rPh>
    <phoneticPr fontId="8"/>
  </si>
  <si>
    <t>北方</t>
  </si>
  <si>
    <t>吉久</t>
  </si>
  <si>
    <t>南方</t>
  </si>
  <si>
    <t>松瀬川</t>
  </si>
  <si>
    <t>則之内</t>
  </si>
  <si>
    <t>井内</t>
  </si>
  <si>
    <t>河之内</t>
  </si>
  <si>
    <t>滑川</t>
  </si>
  <si>
    <t>明河</t>
  </si>
  <si>
    <t>※令和２年１０月１日現在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8"/>
  </si>
  <si>
    <t>一般世帯</t>
    <rPh sb="0" eb="2">
      <t>イッパン</t>
    </rPh>
    <rPh sb="2" eb="4">
      <t>セタイ</t>
    </rPh>
    <phoneticPr fontId="8"/>
  </si>
  <si>
    <t>１世帯当たり人員</t>
    <rPh sb="1" eb="3">
      <t>セタイ</t>
    </rPh>
    <rPh sb="3" eb="4">
      <t>ア</t>
    </rPh>
    <rPh sb="6" eb="8">
      <t>ジンイン</t>
    </rPh>
    <phoneticPr fontId="8"/>
  </si>
  <si>
    <t>１人</t>
    <rPh sb="0" eb="2">
      <t>ヒトリ</t>
    </rPh>
    <phoneticPr fontId="8"/>
  </si>
  <si>
    <t>２人</t>
    <rPh sb="0" eb="2">
      <t>フタリ</t>
    </rPh>
    <phoneticPr fontId="8"/>
  </si>
  <si>
    <t>３人</t>
    <rPh sb="1" eb="2">
      <t>ニン</t>
    </rPh>
    <phoneticPr fontId="8"/>
  </si>
  <si>
    <t>４人</t>
    <rPh sb="1" eb="2">
      <t>ニン</t>
    </rPh>
    <phoneticPr fontId="8"/>
  </si>
  <si>
    <t>５人</t>
    <rPh sb="1" eb="2">
      <t>ニン</t>
    </rPh>
    <phoneticPr fontId="8"/>
  </si>
  <si>
    <t>６人</t>
    <rPh sb="1" eb="2">
      <t>ニン</t>
    </rPh>
    <phoneticPr fontId="8"/>
  </si>
  <si>
    <t>７人以上</t>
    <rPh sb="1" eb="2">
      <t>ニン</t>
    </rPh>
    <rPh sb="2" eb="4">
      <t>イジョウ</t>
    </rPh>
    <phoneticPr fontId="8"/>
  </si>
  <si>
    <t>東温市</t>
    <rPh sb="0" eb="1">
      <t>ヒガシ</t>
    </rPh>
    <rPh sb="1" eb="2">
      <t>オン</t>
    </rPh>
    <rPh sb="2" eb="3">
      <t>シ</t>
    </rPh>
    <phoneticPr fontId="8"/>
  </si>
  <si>
    <t>１９．住宅の所有の関係別一般世帯数、１世帯当たり人員</t>
    <rPh sb="3" eb="5">
      <t>ジュウタク</t>
    </rPh>
    <rPh sb="6" eb="8">
      <t>ショユウ</t>
    </rPh>
    <rPh sb="9" eb="11">
      <t>カンケイ</t>
    </rPh>
    <rPh sb="11" eb="12">
      <t>ベツ</t>
    </rPh>
    <rPh sb="12" eb="14">
      <t>イッパン</t>
    </rPh>
    <rPh sb="14" eb="16">
      <t>セタイ</t>
    </rPh>
    <rPh sb="16" eb="17">
      <t>スウ</t>
    </rPh>
    <rPh sb="19" eb="21">
      <t>セタイ</t>
    </rPh>
    <rPh sb="21" eb="22">
      <t>ア</t>
    </rPh>
    <rPh sb="24" eb="26">
      <t>ジンイン</t>
    </rPh>
    <phoneticPr fontId="8"/>
  </si>
  <si>
    <t>区分</t>
    <phoneticPr fontId="8"/>
  </si>
  <si>
    <t>世帯人員</t>
    <rPh sb="0" eb="2">
      <t>セタイ</t>
    </rPh>
    <rPh sb="2" eb="4">
      <t>ジンイン</t>
    </rPh>
    <phoneticPr fontId="8"/>
  </si>
  <si>
    <t>住宅に住む一般世帯</t>
    <phoneticPr fontId="8"/>
  </si>
  <si>
    <t>　主世帯</t>
    <phoneticPr fontId="8"/>
  </si>
  <si>
    <t>　　持ち家</t>
    <phoneticPr fontId="8"/>
  </si>
  <si>
    <t>　　民営の借家</t>
    <phoneticPr fontId="8"/>
  </si>
  <si>
    <t>　　給与住宅</t>
    <phoneticPr fontId="8"/>
  </si>
  <si>
    <t>　間借り</t>
    <phoneticPr fontId="8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</si>
  <si>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8"/>
  </si>
  <si>
    <t>※令和２年１０月１日現在</t>
    <rPh sb="1" eb="2">
      <t>レイ</t>
    </rPh>
    <rPh sb="2" eb="3">
      <t>カズ</t>
    </rPh>
    <rPh sb="4" eb="5">
      <t>ネン</t>
    </rPh>
    <rPh sb="7" eb="8">
      <t>ガツ</t>
    </rPh>
    <rPh sb="9" eb="10">
      <t>ニチ</t>
    </rPh>
    <rPh sb="10" eb="12">
      <t>ゲンザイ</t>
    </rPh>
    <phoneticPr fontId="8"/>
  </si>
  <si>
    <t>２０．年齢（５歳階級）、男女別高齢単身者数</t>
    <rPh sb="3" eb="5">
      <t>ネンレイ</t>
    </rPh>
    <rPh sb="7" eb="8">
      <t>サイ</t>
    </rPh>
    <rPh sb="8" eb="10">
      <t>カイキュウ</t>
    </rPh>
    <rPh sb="12" eb="14">
      <t>ダンジョ</t>
    </rPh>
    <rPh sb="14" eb="15">
      <t>ベツ</t>
    </rPh>
    <rPh sb="15" eb="17">
      <t>コウレイ</t>
    </rPh>
    <rPh sb="17" eb="20">
      <t>タンシンシャ</t>
    </rPh>
    <rPh sb="20" eb="21">
      <t>カズ</t>
    </rPh>
    <phoneticPr fontId="8"/>
  </si>
  <si>
    <t>（単位：人）</t>
    <phoneticPr fontId="8"/>
  </si>
  <si>
    <t>総 数</t>
  </si>
  <si>
    <t>１００歳以上</t>
    <rPh sb="3" eb="6">
      <t>サイイジョウ</t>
    </rPh>
    <phoneticPr fontId="8"/>
  </si>
  <si>
    <t>※令和２年１０月１日現在</t>
    <rPh sb="1" eb="3">
      <t>レイワ</t>
    </rPh>
    <rPh sb="4" eb="5">
      <t>ネン</t>
    </rPh>
    <rPh sb="7" eb="8">
      <t>ガツ</t>
    </rPh>
    <rPh sb="8" eb="10">
      <t>ツイタチ</t>
    </rPh>
    <rPh sb="10" eb="12">
      <t>ゲンザイ</t>
    </rPh>
    <phoneticPr fontId="8"/>
  </si>
  <si>
    <t>２１．県内の市町別外国人数</t>
    <rPh sb="3" eb="5">
      <t>ケンナイ</t>
    </rPh>
    <rPh sb="6" eb="7">
      <t>シ</t>
    </rPh>
    <rPh sb="7" eb="8">
      <t>マチ</t>
    </rPh>
    <rPh sb="8" eb="9">
      <t>ベツ</t>
    </rPh>
    <rPh sb="9" eb="11">
      <t>ガイコク</t>
    </rPh>
    <rPh sb="11" eb="12">
      <t>ジン</t>
    </rPh>
    <rPh sb="12" eb="13">
      <t>スウ</t>
    </rPh>
    <phoneticPr fontId="8"/>
  </si>
  <si>
    <t>外国人数</t>
    <rPh sb="0" eb="2">
      <t>ガイコク</t>
    </rPh>
    <rPh sb="2" eb="3">
      <t>ジン</t>
    </rPh>
    <rPh sb="3" eb="4">
      <t>スウ</t>
    </rPh>
    <phoneticPr fontId="8"/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</si>
  <si>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</si>
  <si>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</si>
  <si>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</si>
  <si>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</si>
  <si>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</si>
  <si>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</si>
  <si>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</si>
  <si>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</si>
  <si>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</si>
  <si>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</si>
  <si>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</si>
  <si>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</si>
  <si>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</si>
  <si>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</si>
  <si>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</si>
  <si>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</si>
  <si>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</si>
  <si>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</si>
  <si>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</si>
  <si>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</si>
  <si>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２２．世帯の家族類型，世帯員の年齢による世帯の種類別一般世帯数等</t>
    <rPh sb="3" eb="5">
      <t>セタイ</t>
    </rPh>
    <rPh sb="6" eb="8">
      <t>カゾク</t>
    </rPh>
    <rPh sb="8" eb="10">
      <t>ルイケイ</t>
    </rPh>
    <rPh sb="11" eb="14">
      <t>セタイイン</t>
    </rPh>
    <rPh sb="15" eb="17">
      <t>ネンレイ</t>
    </rPh>
    <rPh sb="20" eb="22">
      <t>セタイ</t>
    </rPh>
    <rPh sb="23" eb="25">
      <t>シュルイ</t>
    </rPh>
    <rPh sb="25" eb="26">
      <t>ベツ</t>
    </rPh>
    <rPh sb="26" eb="28">
      <t>イッパン</t>
    </rPh>
    <rPh sb="28" eb="30">
      <t>セタイ</t>
    </rPh>
    <rPh sb="30" eb="31">
      <t>スウ</t>
    </rPh>
    <rPh sb="31" eb="32">
      <t>トウ</t>
    </rPh>
    <phoneticPr fontId="8"/>
  </si>
  <si>
    <t>世帯の家族類型</t>
    <rPh sb="0" eb="2">
      <t>セタイ</t>
    </rPh>
    <rPh sb="3" eb="5">
      <t>カゾク</t>
    </rPh>
    <rPh sb="5" eb="7">
      <t>ルイケイ</t>
    </rPh>
    <phoneticPr fontId="8"/>
  </si>
  <si>
    <t>一般
世帯数</t>
    <rPh sb="0" eb="2">
      <t>イッパン</t>
    </rPh>
    <rPh sb="3" eb="6">
      <t>セタイスウ</t>
    </rPh>
    <phoneticPr fontId="8"/>
  </si>
  <si>
    <t>一般
世帯人員</t>
    <rPh sb="0" eb="2">
      <t>イッパン</t>
    </rPh>
    <rPh sb="3" eb="5">
      <t>セタイ</t>
    </rPh>
    <rPh sb="5" eb="7">
      <t>ジンイン</t>
    </rPh>
    <phoneticPr fontId="8"/>
  </si>
  <si>
    <t>一般世帯の
１世帯当たり
人員</t>
    <rPh sb="0" eb="2">
      <t>イッパン</t>
    </rPh>
    <rPh sb="2" eb="4">
      <t>セタイ</t>
    </rPh>
    <rPh sb="7" eb="9">
      <t>セタイ</t>
    </rPh>
    <rPh sb="9" eb="10">
      <t>ア</t>
    </rPh>
    <rPh sb="13" eb="15">
      <t>ジンイン</t>
    </rPh>
    <phoneticPr fontId="8"/>
  </si>
  <si>
    <t>　Ａ　親族のみの世帯</t>
    <rPh sb="3" eb="5">
      <t>シンゾク</t>
    </rPh>
    <rPh sb="8" eb="10">
      <t>セタイ</t>
    </rPh>
    <phoneticPr fontId="8"/>
  </si>
  <si>
    <t>　　Ⅰ　核家族世帯</t>
    <phoneticPr fontId="8"/>
  </si>
  <si>
    <t>　　　 （１）夫婦のみの世帯</t>
    <phoneticPr fontId="8"/>
  </si>
  <si>
    <t>　　　 （２）夫婦と子供から成る世帯</t>
    <phoneticPr fontId="8"/>
  </si>
  <si>
    <t>　　Ⅱ　核家族以外の世帯</t>
    <phoneticPr fontId="8"/>
  </si>
  <si>
    <t>　Ｂ　非親族を含む世帯</t>
    <rPh sb="3" eb="4">
      <t>ヒ</t>
    </rPh>
    <rPh sb="4" eb="6">
      <t>シンゾク</t>
    </rPh>
    <rPh sb="7" eb="8">
      <t>フク</t>
    </rPh>
    <rPh sb="9" eb="11">
      <t>セタイ</t>
    </rPh>
    <phoneticPr fontId="8"/>
  </si>
  <si>
    <t>　Ｃ　単独世帯</t>
    <rPh sb="3" eb="5">
      <t>タンドク</t>
    </rPh>
    <rPh sb="5" eb="7">
      <t>セタイ</t>
    </rPh>
    <phoneticPr fontId="8"/>
  </si>
  <si>
    <t>　Ｄ　不詳</t>
    <rPh sb="3" eb="5">
      <t>フショウ</t>
    </rPh>
    <phoneticPr fontId="8"/>
  </si>
  <si>
    <t>　　（再掲）３世代世帯</t>
    <rPh sb="3" eb="5">
      <t>サイケイ</t>
    </rPh>
    <rPh sb="7" eb="9">
      <t>セダイ</t>
    </rPh>
    <rPh sb="9" eb="11">
      <t>セタイ</t>
    </rPh>
    <phoneticPr fontId="8"/>
  </si>
  <si>
    <t>　　（再掲）夫６５歳以上、妻６０歳以上の夫婦のみの世帯</t>
    <rPh sb="3" eb="5">
      <t>サイケイ</t>
    </rPh>
    <rPh sb="6" eb="7">
      <t>オット</t>
    </rPh>
    <rPh sb="9" eb="10">
      <t>サイ</t>
    </rPh>
    <rPh sb="10" eb="12">
      <t>イジョウ</t>
    </rPh>
    <rPh sb="13" eb="14">
      <t>ツマ</t>
    </rPh>
    <rPh sb="16" eb="17">
      <t>サイ</t>
    </rPh>
    <rPh sb="17" eb="19">
      <t>イジョウ</t>
    </rPh>
    <rPh sb="20" eb="22">
      <t>フウフ</t>
    </rPh>
    <rPh sb="25" eb="27">
      <t>セタイ</t>
    </rPh>
    <phoneticPr fontId="8"/>
  </si>
  <si>
    <t>　　（再掲）６５歳以上の単独世帯</t>
    <rPh sb="3" eb="5">
      <t>サイケイ</t>
    </rPh>
    <rPh sb="8" eb="9">
      <t>サイ</t>
    </rPh>
    <rPh sb="9" eb="11">
      <t>イジョウ</t>
    </rPh>
    <rPh sb="12" eb="14">
      <t>タンドク</t>
    </rPh>
    <rPh sb="14" eb="16">
      <t>セタイ</t>
    </rPh>
    <phoneticPr fontId="8"/>
  </si>
  <si>
    <t>２３．（甲調査）事業所の活動状態に関する集計</t>
    <rPh sb="4" eb="5">
      <t>コウ</t>
    </rPh>
    <rPh sb="5" eb="7">
      <t>チョウサ</t>
    </rPh>
    <rPh sb="8" eb="10">
      <t>ジギョウ</t>
    </rPh>
    <rPh sb="10" eb="11">
      <t>ショ</t>
    </rPh>
    <rPh sb="12" eb="14">
      <t>カツドウ</t>
    </rPh>
    <rPh sb="14" eb="16">
      <t>ジョウタイ</t>
    </rPh>
    <rPh sb="17" eb="18">
      <t>カン</t>
    </rPh>
    <rPh sb="20" eb="22">
      <t>シュウケイ</t>
    </rPh>
    <phoneticPr fontId="8"/>
  </si>
  <si>
    <t>（単位：事業所）</t>
    <rPh sb="4" eb="6">
      <t>ジギョウ</t>
    </rPh>
    <rPh sb="6" eb="7">
      <t>ショ</t>
    </rPh>
    <phoneticPr fontId="8"/>
  </si>
  <si>
    <t>総数
(存続・新規把握)</t>
    <phoneticPr fontId="8"/>
  </si>
  <si>
    <t>存続事業所</t>
    <phoneticPr fontId="8"/>
  </si>
  <si>
    <t>新規把握事業所</t>
    <phoneticPr fontId="8"/>
  </si>
  <si>
    <t>休業事業所</t>
    <phoneticPr fontId="8"/>
  </si>
  <si>
    <t>廃業事業所</t>
    <phoneticPr fontId="8"/>
  </si>
  <si>
    <t>愛媛県</t>
    <phoneticPr fontId="8"/>
  </si>
  <si>
    <t>　松山市</t>
    <phoneticPr fontId="8"/>
  </si>
  <si>
    <t>　今治市</t>
    <phoneticPr fontId="8"/>
  </si>
  <si>
    <t>　宇和島市</t>
    <phoneticPr fontId="8"/>
  </si>
  <si>
    <t>　八幡浜市</t>
    <phoneticPr fontId="8"/>
  </si>
  <si>
    <t>　新居浜市</t>
    <phoneticPr fontId="8"/>
  </si>
  <si>
    <t>　西条市</t>
    <phoneticPr fontId="8"/>
  </si>
  <si>
    <t>　大洲市</t>
    <phoneticPr fontId="8"/>
  </si>
  <si>
    <t>　伊予市</t>
    <phoneticPr fontId="8"/>
  </si>
  <si>
    <t>　四国中央市</t>
    <phoneticPr fontId="8"/>
  </si>
  <si>
    <t>　西予市</t>
    <phoneticPr fontId="8"/>
  </si>
  <si>
    <t>　東温市</t>
    <rPh sb="1" eb="4">
      <t>トウオンシ</t>
    </rPh>
    <phoneticPr fontId="8"/>
  </si>
  <si>
    <t>　越智郡</t>
    <phoneticPr fontId="8"/>
  </si>
  <si>
    <t>　　上島町</t>
    <phoneticPr fontId="8"/>
  </si>
  <si>
    <t>　上浮穴郡</t>
    <phoneticPr fontId="8"/>
  </si>
  <si>
    <t>　　久万高原町</t>
    <phoneticPr fontId="8"/>
  </si>
  <si>
    <t>　伊予郡</t>
    <phoneticPr fontId="8"/>
  </si>
  <si>
    <t>　　松前町</t>
    <phoneticPr fontId="8"/>
  </si>
  <si>
    <t>　　砥部町</t>
    <phoneticPr fontId="8"/>
  </si>
  <si>
    <t>　喜多郡</t>
    <phoneticPr fontId="8"/>
  </si>
  <si>
    <t>　　内子町</t>
    <phoneticPr fontId="8"/>
  </si>
  <si>
    <t>　西宇和郡</t>
    <phoneticPr fontId="8"/>
  </si>
  <si>
    <t>　　伊方町</t>
    <phoneticPr fontId="8"/>
  </si>
  <si>
    <t>　北宇和郡</t>
    <phoneticPr fontId="8"/>
  </si>
  <si>
    <t>　　松野町</t>
    <phoneticPr fontId="8"/>
  </si>
  <si>
    <t>　　鬼北町</t>
    <phoneticPr fontId="8"/>
  </si>
  <si>
    <t>　南宇和郡</t>
    <phoneticPr fontId="8"/>
  </si>
  <si>
    <t>　　愛南町</t>
    <phoneticPr fontId="8"/>
  </si>
  <si>
    <t>※調査期間：令和元年６月１日から令和２年３月３１日まで</t>
    <rPh sb="1" eb="3">
      <t>チョウサ</t>
    </rPh>
    <rPh sb="3" eb="5">
      <t>キカン</t>
    </rPh>
    <rPh sb="8" eb="9">
      <t>モト</t>
    </rPh>
    <rPh sb="16" eb="18">
      <t>レイワ</t>
    </rPh>
    <rPh sb="19" eb="20">
      <t>ネン</t>
    </rPh>
    <rPh sb="21" eb="22">
      <t>ガツ</t>
    </rPh>
    <rPh sb="24" eb="25">
      <t>ヒ</t>
    </rPh>
    <phoneticPr fontId="8"/>
  </si>
  <si>
    <t>（資料：「経済センサス-基礎調査」）</t>
    <rPh sb="1" eb="3">
      <t>シリョウ</t>
    </rPh>
    <rPh sb="5" eb="7">
      <t>ケイザイ</t>
    </rPh>
    <rPh sb="12" eb="14">
      <t>キソ</t>
    </rPh>
    <rPh sb="14" eb="16">
      <t>チョウサ</t>
    </rPh>
    <phoneticPr fontId="8"/>
  </si>
  <si>
    <t>２４．（乙調査）事業所の活動状態に関する集計</t>
    <rPh sb="4" eb="5">
      <t>オツ</t>
    </rPh>
    <rPh sb="5" eb="7">
      <t>チョウサ</t>
    </rPh>
    <rPh sb="8" eb="10">
      <t>ジギョウ</t>
    </rPh>
    <rPh sb="10" eb="11">
      <t>ショ</t>
    </rPh>
    <rPh sb="12" eb="14">
      <t>カツドウ</t>
    </rPh>
    <rPh sb="14" eb="16">
      <t>ジョウタイ</t>
    </rPh>
    <rPh sb="17" eb="18">
      <t>カン</t>
    </rPh>
    <rPh sb="20" eb="22">
      <t>シュウケイ</t>
    </rPh>
    <phoneticPr fontId="8"/>
  </si>
  <si>
    <t>総数(存続・新規把握)</t>
    <phoneticPr fontId="8"/>
  </si>
  <si>
    <t>-</t>
  </si>
  <si>
    <t>２５．産業中分類別事業所数、従業者数等（従業者４人以上の事業所）</t>
    <rPh sb="5" eb="6">
      <t>チュウ</t>
    </rPh>
    <rPh sb="9" eb="12">
      <t>ジギョウショ</t>
    </rPh>
    <rPh sb="12" eb="13">
      <t>スウ</t>
    </rPh>
    <rPh sb="14" eb="17">
      <t>ジュウギョウシャ</t>
    </rPh>
    <rPh sb="17" eb="18">
      <t>スウ</t>
    </rPh>
    <rPh sb="18" eb="19">
      <t>トウ</t>
    </rPh>
    <phoneticPr fontId="8"/>
  </si>
  <si>
    <t>（単位：人、万円）</t>
    <phoneticPr fontId="8"/>
  </si>
  <si>
    <t>産業分類名</t>
    <rPh sb="0" eb="2">
      <t>サンギョウ</t>
    </rPh>
    <rPh sb="2" eb="4">
      <t>ブンルイ</t>
    </rPh>
    <rPh sb="4" eb="5">
      <t>メイ</t>
    </rPh>
    <phoneticPr fontId="8"/>
  </si>
  <si>
    <t>事業所数</t>
  </si>
  <si>
    <t>従業者数</t>
    <rPh sb="0" eb="3">
      <t>ジュウギョウシャ</t>
    </rPh>
    <rPh sb="3" eb="4">
      <t>スウ</t>
    </rPh>
    <phoneticPr fontId="8"/>
  </si>
  <si>
    <t>現金給与
総額</t>
    <phoneticPr fontId="8"/>
  </si>
  <si>
    <t>原材料
使用額等</t>
    <phoneticPr fontId="8"/>
  </si>
  <si>
    <t>製造品
出荷額等</t>
    <phoneticPr fontId="8"/>
  </si>
  <si>
    <t>粗付加
価値額</t>
    <phoneticPr fontId="8"/>
  </si>
  <si>
    <t>内従業者
30人～299人</t>
    <rPh sb="0" eb="1">
      <t>ウチ</t>
    </rPh>
    <rPh sb="1" eb="2">
      <t>ジュウ</t>
    </rPh>
    <rPh sb="7" eb="8">
      <t>ニン</t>
    </rPh>
    <rPh sb="12" eb="13">
      <t>ニン</t>
    </rPh>
    <phoneticPr fontId="8"/>
  </si>
  <si>
    <t>内従業者
300人以上</t>
    <rPh sb="0" eb="1">
      <t>ウチ</t>
    </rPh>
    <rPh sb="1" eb="4">
      <t>ジュウギョウシャ</t>
    </rPh>
    <rPh sb="8" eb="9">
      <t>ニン</t>
    </rPh>
    <rPh sb="9" eb="11">
      <t>イジョウ</t>
    </rPh>
    <phoneticPr fontId="8"/>
  </si>
  <si>
    <t>製造業計</t>
  </si>
  <si>
    <t>食料品製造業</t>
  </si>
  <si>
    <t>***</t>
  </si>
  <si>
    <t>飲料・たばこ・飼料製造業</t>
  </si>
  <si>
    <t>繊維工業</t>
  </si>
  <si>
    <t>X</t>
  </si>
  <si>
    <t>木材・木製品製造業（家具を除く）</t>
  </si>
  <si>
    <t>家具・装備品製造業</t>
  </si>
  <si>
    <t>パルプ・紙・紙加工品製造業</t>
  </si>
  <si>
    <t>石油製品・石炭製品製造業</t>
  </si>
  <si>
    <t>プラスチック製品製造業（別掲を除く）</t>
  </si>
  <si>
    <t>窯業・土石製品製造業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</si>
  <si>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</si>
  <si>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</si>
  <si>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</si>
  <si>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</si>
  <si>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</si>
  <si>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</si>
  <si>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その他の製造業</t>
  </si>
  <si>
    <t>※令和２年６月１日現在</t>
    <phoneticPr fontId="8"/>
  </si>
  <si>
    <t>（資料：「工業統計調査」）</t>
    <rPh sb="1" eb="3">
      <t>シリョウ</t>
    </rPh>
    <rPh sb="5" eb="7">
      <t>コウギョウ</t>
    </rPh>
    <rPh sb="7" eb="9">
      <t>トウケイ</t>
    </rPh>
    <rPh sb="9" eb="11">
      <t>チョウサ</t>
    </rPh>
    <phoneticPr fontId="8"/>
  </si>
  <si>
    <t>２６．製造事業所数及び従業者数等（従業者４人以上の事業所）の推移　　　　　　　　　　　　　　　　　　　　　　</t>
    <rPh sb="3" eb="5">
      <t>セイゾウ</t>
    </rPh>
    <rPh sb="5" eb="8">
      <t>ジギョウショ</t>
    </rPh>
    <rPh sb="9" eb="10">
      <t>オヨ</t>
    </rPh>
    <rPh sb="15" eb="16">
      <t>トウ</t>
    </rPh>
    <rPh sb="25" eb="28">
      <t>ジギョウショ</t>
    </rPh>
    <rPh sb="30" eb="32">
      <t>スイイ</t>
    </rPh>
    <phoneticPr fontId="8"/>
  </si>
  <si>
    <t>（単位：事業所、人、万円）</t>
    <rPh sb="1" eb="3">
      <t>タンイ</t>
    </rPh>
    <rPh sb="4" eb="7">
      <t>ジギョウショ</t>
    </rPh>
    <rPh sb="8" eb="9">
      <t>ニン</t>
    </rPh>
    <rPh sb="10" eb="12">
      <t>マンエン</t>
    </rPh>
    <phoneticPr fontId="8"/>
  </si>
  <si>
    <t>事業所数</t>
    <rPh sb="0" eb="1">
      <t>コト</t>
    </rPh>
    <rPh sb="1" eb="2">
      <t>ギョウ</t>
    </rPh>
    <rPh sb="2" eb="3">
      <t>ショ</t>
    </rPh>
    <rPh sb="3" eb="4">
      <t>スウ</t>
    </rPh>
    <phoneticPr fontId="8"/>
  </si>
  <si>
    <t>従業者数</t>
    <rPh sb="0" eb="1">
      <t>ジュウ</t>
    </rPh>
    <rPh sb="1" eb="2">
      <t>ギョウ</t>
    </rPh>
    <rPh sb="2" eb="3">
      <t>シャ</t>
    </rPh>
    <rPh sb="3" eb="4">
      <t>カズ</t>
    </rPh>
    <phoneticPr fontId="8"/>
  </si>
  <si>
    <t xml:space="preserve">現金給与総額  </t>
    <rPh sb="2" eb="4">
      <t>キュウヨ</t>
    </rPh>
    <rPh sb="4" eb="6">
      <t>ソウガク</t>
    </rPh>
    <phoneticPr fontId="8"/>
  </si>
  <si>
    <t>原材料
使用額等</t>
    <rPh sb="0" eb="3">
      <t>ゲンザイリョウ</t>
    </rPh>
    <rPh sb="4" eb="6">
      <t>シヨウ</t>
    </rPh>
    <rPh sb="6" eb="7">
      <t>ガク</t>
    </rPh>
    <rPh sb="7" eb="8">
      <t>トウ</t>
    </rPh>
    <phoneticPr fontId="8"/>
  </si>
  <si>
    <t>製造品
出荷額等</t>
    <rPh sb="0" eb="3">
      <t>セイゾウヒン</t>
    </rPh>
    <rPh sb="4" eb="6">
      <t>シュッカ</t>
    </rPh>
    <rPh sb="6" eb="7">
      <t>ガク</t>
    </rPh>
    <rPh sb="7" eb="8">
      <t>トウ</t>
    </rPh>
    <phoneticPr fontId="8"/>
  </si>
  <si>
    <t xml:space="preserve">粗付加
価値額    </t>
    <rPh sb="4" eb="6">
      <t>カチ</t>
    </rPh>
    <rPh sb="6" eb="7">
      <t>ガク</t>
    </rPh>
    <phoneticPr fontId="8"/>
  </si>
  <si>
    <t>平成１５年</t>
    <rPh sb="0" eb="2">
      <t>ヘイセイ</t>
    </rPh>
    <phoneticPr fontId="8"/>
  </si>
  <si>
    <t>･････</t>
    <phoneticPr fontId="8"/>
  </si>
  <si>
    <t>２０年</t>
    <rPh sb="2" eb="3">
      <t>ネン</t>
    </rPh>
    <phoneticPr fontId="8"/>
  </si>
  <si>
    <t>※平成１５年、２０年、２５年：１２月３１日現在</t>
    <rPh sb="1" eb="3">
      <t>ヘイセイ</t>
    </rPh>
    <rPh sb="5" eb="6">
      <t>ネン</t>
    </rPh>
    <rPh sb="9" eb="10">
      <t>ネン</t>
    </rPh>
    <rPh sb="13" eb="14">
      <t>ネン</t>
    </rPh>
    <phoneticPr fontId="8"/>
  </si>
  <si>
    <t>（資料：「工業統計調査」）</t>
    <rPh sb="1" eb="3">
      <t>シリョウ</t>
    </rPh>
    <rPh sb="5" eb="7">
      <t>コウギョウ</t>
    </rPh>
    <rPh sb="7" eb="9">
      <t>トウケイ</t>
    </rPh>
    <rPh sb="9" eb="11">
      <t>チョウサ</t>
    </rPh>
    <phoneticPr fontId="8"/>
  </si>
  <si>
    <t>※平成３０年、令和２年：６月１日現在</t>
    <rPh sb="1" eb="3">
      <t>ヘイセイ</t>
    </rPh>
    <rPh sb="5" eb="6">
      <t>ネン</t>
    </rPh>
    <rPh sb="7" eb="9">
      <t>レイワ</t>
    </rPh>
    <rPh sb="10" eb="11">
      <t>ネン</t>
    </rPh>
    <rPh sb="13" eb="14">
      <t>ガツ</t>
    </rPh>
    <rPh sb="15" eb="16">
      <t>ヒ</t>
    </rPh>
    <rPh sb="16" eb="18">
      <t>ゲンザイ</t>
    </rPh>
    <phoneticPr fontId="8"/>
  </si>
  <si>
    <t>※粗付加価値額＝製造品出荷額等－原材料使用額等－（内国消費税額＋推計消費税額）　</t>
    <phoneticPr fontId="8"/>
  </si>
  <si>
    <t>（単位：事業所）</t>
    <rPh sb="1" eb="3">
      <t>タンイ</t>
    </rPh>
    <rPh sb="4" eb="7">
      <t>ジギョウショ</t>
    </rPh>
    <phoneticPr fontId="8"/>
  </si>
  <si>
    <t>事業所数</t>
    <rPh sb="0" eb="3">
      <t>ジギョウショ</t>
    </rPh>
    <rPh sb="3" eb="4">
      <t>スウ</t>
    </rPh>
    <phoneticPr fontId="8"/>
  </si>
  <si>
    <t>従業者規模別事業所数</t>
    <rPh sb="0" eb="3">
      <t>ジュウギョウシャ</t>
    </rPh>
    <rPh sb="3" eb="6">
      <t>キボベツ</t>
    </rPh>
    <rPh sb="6" eb="9">
      <t>ジギョウショ</t>
    </rPh>
    <rPh sb="9" eb="10">
      <t>スウ</t>
    </rPh>
    <phoneticPr fontId="8"/>
  </si>
  <si>
    <t>４～２９人</t>
    <rPh sb="4" eb="5">
      <t>ニン</t>
    </rPh>
    <phoneticPr fontId="8"/>
  </si>
  <si>
    <t>３０～２９９人</t>
    <rPh sb="6" eb="7">
      <t>ニン</t>
    </rPh>
    <phoneticPr fontId="8"/>
  </si>
  <si>
    <t>３００人以上</t>
    <rPh sb="3" eb="4">
      <t>ニン</t>
    </rPh>
    <rPh sb="4" eb="6">
      <t>イジョウ</t>
    </rPh>
    <phoneticPr fontId="8"/>
  </si>
  <si>
    <t>平成１５年</t>
    <rPh sb="0" eb="2">
      <t>ヘイセイ</t>
    </rPh>
    <rPh sb="4" eb="5">
      <t>ネン</t>
    </rPh>
    <phoneticPr fontId="8"/>
  </si>
  <si>
    <t>※平成１５年、２０年、２５年：１２月３１日現在</t>
    <rPh sb="1" eb="3">
      <t>ヘイセイ</t>
    </rPh>
    <rPh sb="5" eb="6">
      <t>ネン</t>
    </rPh>
    <rPh sb="9" eb="10">
      <t>ネン</t>
    </rPh>
    <rPh sb="13" eb="14">
      <t>ネン</t>
    </rPh>
    <rPh sb="17" eb="18">
      <t>ガツ</t>
    </rPh>
    <rPh sb="20" eb="21">
      <t>ヒ</t>
    </rPh>
    <rPh sb="21" eb="23">
      <t>ゲンザイ</t>
    </rPh>
    <phoneticPr fontId="8"/>
  </si>
  <si>
    <t>２７．従業者数規模別製造事業所数（従業者４人以上の事業所）の推移　　　　　　　　　　　　　　　　　　　　　　</t>
    <rPh sb="7" eb="10">
      <t>キボベツ</t>
    </rPh>
    <rPh sb="10" eb="12">
      <t>セイゾウ</t>
    </rPh>
    <rPh sb="12" eb="15">
      <t>ジギョウショ</t>
    </rPh>
    <rPh sb="15" eb="16">
      <t>スウ</t>
    </rPh>
    <rPh sb="25" eb="28">
      <t>ジギョウショ</t>
    </rPh>
    <rPh sb="30" eb="32">
      <t>スイイ</t>
    </rPh>
    <phoneticPr fontId="8"/>
  </si>
  <si>
    <t>２８．（参考）愛媛県内市町別事業所数、従業者数及び製造品出荷額等</t>
    <rPh sb="4" eb="6">
      <t>サンコウ</t>
    </rPh>
    <rPh sb="7" eb="10">
      <t>エヒメケン</t>
    </rPh>
    <rPh sb="10" eb="11">
      <t>ナイ</t>
    </rPh>
    <rPh sb="11" eb="13">
      <t>シチョウ</t>
    </rPh>
    <rPh sb="13" eb="14">
      <t>ベツ</t>
    </rPh>
    <rPh sb="14" eb="17">
      <t>ジギョウショ</t>
    </rPh>
    <rPh sb="17" eb="18">
      <t>スウ</t>
    </rPh>
    <rPh sb="19" eb="21">
      <t>ジュウギョウ</t>
    </rPh>
    <rPh sb="21" eb="22">
      <t>シャ</t>
    </rPh>
    <rPh sb="22" eb="23">
      <t>スウ</t>
    </rPh>
    <rPh sb="23" eb="24">
      <t>オヨ</t>
    </rPh>
    <rPh sb="25" eb="28">
      <t>セイゾウヒン</t>
    </rPh>
    <rPh sb="28" eb="30">
      <t>シュッカ</t>
    </rPh>
    <rPh sb="30" eb="31">
      <t>ガク</t>
    </rPh>
    <rPh sb="31" eb="32">
      <t>トウ</t>
    </rPh>
    <phoneticPr fontId="8"/>
  </si>
  <si>
    <t>（単位：事業所、人、万円）</t>
    <rPh sb="1" eb="3">
      <t>タンイ</t>
    </rPh>
    <rPh sb="4" eb="6">
      <t>ジギョウ</t>
    </rPh>
    <rPh sb="6" eb="7">
      <t>ショ</t>
    </rPh>
    <rPh sb="8" eb="9">
      <t>ニン</t>
    </rPh>
    <rPh sb="10" eb="12">
      <t>マンエン</t>
    </rPh>
    <phoneticPr fontId="8"/>
  </si>
  <si>
    <t>従業者数</t>
    <rPh sb="0" eb="2">
      <t>ジュウギョウ</t>
    </rPh>
    <rPh sb="2" eb="3">
      <t>シャ</t>
    </rPh>
    <rPh sb="3" eb="4">
      <t>スウ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</si>
  <si>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</si>
  <si>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8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</si>
  <si>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8"/>
  </si>
  <si>
    <t>県計</t>
    <rPh sb="0" eb="1">
      <t>ケン</t>
    </rPh>
    <rPh sb="1" eb="2">
      <t>ケイ</t>
    </rPh>
    <phoneticPr fontId="8"/>
  </si>
  <si>
    <t>　松山市</t>
    <rPh sb="1" eb="3">
      <t>マツヤマ</t>
    </rPh>
    <rPh sb="3" eb="4">
      <t>シ</t>
    </rPh>
    <phoneticPr fontId="8"/>
  </si>
  <si>
    <t>　今治市</t>
    <rPh sb="1" eb="4">
      <t>イマバリシ</t>
    </rPh>
    <phoneticPr fontId="8"/>
  </si>
  <si>
    <t>　宇和島市</t>
    <rPh sb="1" eb="5">
      <t>ウワジマシ</t>
    </rPh>
    <phoneticPr fontId="8"/>
  </si>
  <si>
    <t>　八幡浜市</t>
    <rPh sb="1" eb="5">
      <t>ヤワタハマシ</t>
    </rPh>
    <phoneticPr fontId="8"/>
  </si>
  <si>
    <t>　新居浜市</t>
    <rPh sb="1" eb="5">
      <t>ニイハマシ</t>
    </rPh>
    <phoneticPr fontId="8"/>
  </si>
  <si>
    <t>　西条市</t>
    <rPh sb="1" eb="4">
      <t>サイジョウシ</t>
    </rPh>
    <phoneticPr fontId="8"/>
  </si>
  <si>
    <t>　大洲市</t>
    <rPh sb="1" eb="4">
      <t>オオズシ</t>
    </rPh>
    <phoneticPr fontId="8"/>
  </si>
  <si>
    <t>　伊予市</t>
    <rPh sb="1" eb="3">
      <t>イヨ</t>
    </rPh>
    <rPh sb="3" eb="4">
      <t>シ</t>
    </rPh>
    <phoneticPr fontId="8"/>
  </si>
  <si>
    <t>　四国中央市</t>
    <rPh sb="1" eb="6">
      <t>シコクチュウオウシ</t>
    </rPh>
    <phoneticPr fontId="8"/>
  </si>
  <si>
    <t>　西予市</t>
    <rPh sb="1" eb="2">
      <t>ニシ</t>
    </rPh>
    <rPh sb="2" eb="4">
      <t>ヨシ</t>
    </rPh>
    <phoneticPr fontId="8"/>
  </si>
  <si>
    <t>　東温市</t>
    <rPh sb="1" eb="4">
      <t>ヒガシオンシ</t>
    </rPh>
    <phoneticPr fontId="8"/>
  </si>
  <si>
    <t>　上島町</t>
    <rPh sb="1" eb="3">
      <t>ウエシマ</t>
    </rPh>
    <rPh sb="3" eb="4">
      <t>マチ</t>
    </rPh>
    <phoneticPr fontId="8"/>
  </si>
  <si>
    <t>　久万高原町</t>
    <rPh sb="1" eb="3">
      <t>クマ</t>
    </rPh>
    <rPh sb="3" eb="5">
      <t>コウゲン</t>
    </rPh>
    <rPh sb="5" eb="6">
      <t>マチ</t>
    </rPh>
    <phoneticPr fontId="8"/>
  </si>
  <si>
    <t>　松前町</t>
    <rPh sb="1" eb="3">
      <t>マサキ</t>
    </rPh>
    <rPh sb="3" eb="4">
      <t>マチ</t>
    </rPh>
    <phoneticPr fontId="8"/>
  </si>
  <si>
    <t>　砥部町</t>
    <rPh sb="1" eb="3">
      <t>トベ</t>
    </rPh>
    <rPh sb="3" eb="4">
      <t>チョウ</t>
    </rPh>
    <phoneticPr fontId="8"/>
  </si>
  <si>
    <t>　内子町</t>
    <rPh sb="1" eb="3">
      <t>ウチコ</t>
    </rPh>
    <rPh sb="3" eb="4">
      <t>チョウ</t>
    </rPh>
    <phoneticPr fontId="8"/>
  </si>
  <si>
    <t>　伊方町</t>
    <rPh sb="1" eb="3">
      <t>イカタ</t>
    </rPh>
    <rPh sb="3" eb="4">
      <t>チョウ</t>
    </rPh>
    <phoneticPr fontId="8"/>
  </si>
  <si>
    <t>X</t>
    <phoneticPr fontId="8"/>
  </si>
  <si>
    <t>　松野町</t>
    <rPh sb="1" eb="4">
      <t>マツノチョウ</t>
    </rPh>
    <phoneticPr fontId="8"/>
  </si>
  <si>
    <t>　鬼北町</t>
    <rPh sb="1" eb="2">
      <t>オニ</t>
    </rPh>
    <rPh sb="2" eb="4">
      <t>キタマチ</t>
    </rPh>
    <phoneticPr fontId="8"/>
  </si>
  <si>
    <t>　愛南町</t>
    <rPh sb="1" eb="2">
      <t>アイ</t>
    </rPh>
    <rPh sb="2" eb="3">
      <t>ナン</t>
    </rPh>
    <rPh sb="3" eb="4">
      <t>マチ</t>
    </rPh>
    <phoneticPr fontId="8"/>
  </si>
  <si>
    <t>※令和２年６月１日現在</t>
    <rPh sb="1" eb="3">
      <t>レイワ</t>
    </rPh>
    <rPh sb="4" eb="5">
      <t>ネン</t>
    </rPh>
    <rPh sb="6" eb="7">
      <t>ガツ</t>
    </rPh>
    <rPh sb="8" eb="9">
      <t>ヒ</t>
    </rPh>
    <rPh sb="9" eb="11">
      <t>ゲンザイ</t>
    </rPh>
    <phoneticPr fontId="8"/>
  </si>
  <si>
    <t>（資料：「工業統計調査」）</t>
    <rPh sb="1" eb="3">
      <t>シリョウ</t>
    </rPh>
    <phoneticPr fontId="8"/>
  </si>
  <si>
    <t>２９．経営耕地のある経営体数及び経営耕地面積の推移</t>
    <rPh sb="14" eb="15">
      <t>オヨ</t>
    </rPh>
    <rPh sb="16" eb="18">
      <t>ケイエイ</t>
    </rPh>
    <rPh sb="18" eb="20">
      <t>コウチ</t>
    </rPh>
    <rPh sb="23" eb="25">
      <t>スイイ</t>
    </rPh>
    <phoneticPr fontId="8"/>
  </si>
  <si>
    <t>（単位：経営体、ha）</t>
    <rPh sb="1" eb="3">
      <t>タンイ</t>
    </rPh>
    <rPh sb="4" eb="6">
      <t>ケイエイ</t>
    </rPh>
    <rPh sb="6" eb="7">
      <t>タイ</t>
    </rPh>
    <phoneticPr fontId="8"/>
  </si>
  <si>
    <t>計</t>
  </si>
  <si>
    <t>田</t>
  </si>
  <si>
    <t>畑（樹園地を除く）</t>
    <rPh sb="6" eb="7">
      <t>ノゾ</t>
    </rPh>
    <phoneticPr fontId="8"/>
  </si>
  <si>
    <t>樹園地</t>
  </si>
  <si>
    <t>実経営体数</t>
  </si>
  <si>
    <t>面積</t>
  </si>
  <si>
    <t>農家数</t>
    <rPh sb="0" eb="2">
      <t>ノウカ</t>
    </rPh>
    <rPh sb="2" eb="3">
      <t>スウ</t>
    </rPh>
    <phoneticPr fontId="8"/>
  </si>
  <si>
    <t>※各年２月１日現在</t>
    <rPh sb="1" eb="3">
      <t>カクネン</t>
    </rPh>
    <rPh sb="4" eb="5">
      <t>ガツ</t>
    </rPh>
    <rPh sb="6" eb="7">
      <t>ヒ</t>
    </rPh>
    <rPh sb="7" eb="9">
      <t>ゲンザイ</t>
    </rPh>
    <phoneticPr fontId="8"/>
  </si>
  <si>
    <t>（資料：「農林業センサス」）</t>
    <rPh sb="1" eb="3">
      <t>シリョウ</t>
    </rPh>
    <rPh sb="5" eb="8">
      <t>ノウリンギョウ</t>
    </rPh>
    <phoneticPr fontId="8"/>
  </si>
  <si>
    <t>３０．経営耕地の状況（経営耕地、うち所有、うち借入）</t>
    <rPh sb="3" eb="5">
      <t>ケイエイ</t>
    </rPh>
    <rPh sb="5" eb="7">
      <t>コウチ</t>
    </rPh>
    <rPh sb="8" eb="10">
      <t>ジョウキョウ</t>
    </rPh>
    <rPh sb="11" eb="13">
      <t>ケイエイ</t>
    </rPh>
    <rPh sb="13" eb="15">
      <t>コウチ</t>
    </rPh>
    <rPh sb="18" eb="20">
      <t>ショユウ</t>
    </rPh>
    <rPh sb="23" eb="25">
      <t>カリイ</t>
    </rPh>
    <phoneticPr fontId="8"/>
  </si>
  <si>
    <t>（単位：経営体、ａ）</t>
    <rPh sb="1" eb="3">
      <t>タンイ</t>
    </rPh>
    <rPh sb="4" eb="6">
      <t>ケイエイ</t>
    </rPh>
    <rPh sb="6" eb="7">
      <t>タイ</t>
    </rPh>
    <phoneticPr fontId="8"/>
  </si>
  <si>
    <t>畑（樹園地を除く）</t>
    <rPh sb="0" eb="1">
      <t>ハタケ</t>
    </rPh>
    <rPh sb="2" eb="3">
      <t>ジュ</t>
    </rPh>
    <rPh sb="3" eb="4">
      <t>エン</t>
    </rPh>
    <rPh sb="4" eb="5">
      <t>チ</t>
    </rPh>
    <rPh sb="6" eb="7">
      <t>ノゾ</t>
    </rPh>
    <phoneticPr fontId="8"/>
  </si>
  <si>
    <t>樹園地</t>
    <rPh sb="0" eb="1">
      <t>ジュ</t>
    </rPh>
    <rPh sb="1" eb="2">
      <t>エン</t>
    </rPh>
    <rPh sb="2" eb="3">
      <t>チ</t>
    </rPh>
    <phoneticPr fontId="8"/>
  </si>
  <si>
    <t>経営体数</t>
    <rPh sb="0" eb="2">
      <t>ケイエイ</t>
    </rPh>
    <rPh sb="2" eb="3">
      <t>カラダ</t>
    </rPh>
    <rPh sb="3" eb="4">
      <t>カズ</t>
    </rPh>
    <phoneticPr fontId="8"/>
  </si>
  <si>
    <t>面積</t>
    <rPh sb="0" eb="2">
      <t>メンセキ</t>
    </rPh>
    <phoneticPr fontId="8"/>
  </si>
  <si>
    <t>経営体数</t>
    <rPh sb="0" eb="2">
      <t>ケイエイ</t>
    </rPh>
    <rPh sb="2" eb="3">
      <t>タイ</t>
    </rPh>
    <rPh sb="3" eb="4">
      <t>スウ</t>
    </rPh>
    <phoneticPr fontId="8"/>
  </si>
  <si>
    <t>経営耕地</t>
    <rPh sb="0" eb="2">
      <t>ケイエイ</t>
    </rPh>
    <rPh sb="2" eb="4">
      <t>コウチ</t>
    </rPh>
    <phoneticPr fontId="8"/>
  </si>
  <si>
    <t>うち所有耕地</t>
    <phoneticPr fontId="8"/>
  </si>
  <si>
    <t>うち借入耕地</t>
    <phoneticPr fontId="8"/>
  </si>
  <si>
    <t>※令和２年２月１日現在</t>
    <rPh sb="1" eb="3">
      <t>レイワ</t>
    </rPh>
    <rPh sb="4" eb="5">
      <t>ネン</t>
    </rPh>
    <rPh sb="6" eb="7">
      <t>ガツ</t>
    </rPh>
    <rPh sb="8" eb="9">
      <t>ヒ</t>
    </rPh>
    <rPh sb="9" eb="11">
      <t>ゲンザイ</t>
    </rPh>
    <phoneticPr fontId="8"/>
  </si>
  <si>
    <t>３１．（参考）愛媛県内市町別経営耕地状況</t>
    <rPh sb="4" eb="6">
      <t>サンコウ</t>
    </rPh>
    <rPh sb="7" eb="9">
      <t>エヒメ</t>
    </rPh>
    <rPh sb="9" eb="11">
      <t>ケンナイ</t>
    </rPh>
    <rPh sb="11" eb="12">
      <t>シ</t>
    </rPh>
    <rPh sb="12" eb="13">
      <t>チョウ</t>
    </rPh>
    <rPh sb="13" eb="14">
      <t>ベツ</t>
    </rPh>
    <rPh sb="14" eb="16">
      <t>ケイエイ</t>
    </rPh>
    <rPh sb="16" eb="18">
      <t>コウチ</t>
    </rPh>
    <rPh sb="18" eb="20">
      <t>ジョウキョウ</t>
    </rPh>
    <phoneticPr fontId="8"/>
  </si>
  <si>
    <t>市・町</t>
    <rPh sb="0" eb="1">
      <t>シ</t>
    </rPh>
    <rPh sb="2" eb="3">
      <t>チョウ</t>
    </rPh>
    <phoneticPr fontId="8"/>
  </si>
  <si>
    <t>実経営体数</t>
    <rPh sb="0" eb="1">
      <t>ジツ</t>
    </rPh>
    <rPh sb="1" eb="3">
      <t>ケイエイ</t>
    </rPh>
    <rPh sb="3" eb="4">
      <t>カラダ</t>
    </rPh>
    <rPh sb="4" eb="5">
      <t>カズ</t>
    </rPh>
    <phoneticPr fontId="8"/>
  </si>
  <si>
    <t>愛媛県計</t>
    <rPh sb="0" eb="3">
      <t>エヒメケン</t>
    </rPh>
    <rPh sb="3" eb="4">
      <t>ケイ</t>
    </rPh>
    <phoneticPr fontId="8"/>
  </si>
  <si>
    <t>松山市</t>
    <rPh sb="0" eb="3">
      <t>マツヤマシ</t>
    </rPh>
    <phoneticPr fontId="8"/>
  </si>
  <si>
    <t>今治市</t>
    <rPh sb="0" eb="3">
      <t>イマバリシ</t>
    </rPh>
    <phoneticPr fontId="8"/>
  </si>
  <si>
    <t>宇和島市</t>
    <rPh sb="0" eb="2">
      <t>ウワ</t>
    </rPh>
    <rPh sb="2" eb="3">
      <t>シマ</t>
    </rPh>
    <rPh sb="3" eb="4">
      <t>シ</t>
    </rPh>
    <phoneticPr fontId="8"/>
  </si>
  <si>
    <t>八幡浜市</t>
    <rPh sb="0" eb="2">
      <t>ヤハタ</t>
    </rPh>
    <rPh sb="2" eb="3">
      <t>ハマ</t>
    </rPh>
    <rPh sb="3" eb="4">
      <t>シ</t>
    </rPh>
    <phoneticPr fontId="8"/>
  </si>
  <si>
    <t>新居浜市</t>
    <rPh sb="0" eb="3">
      <t>ニイハマ</t>
    </rPh>
    <rPh sb="3" eb="4">
      <t>シ</t>
    </rPh>
    <phoneticPr fontId="8"/>
  </si>
  <si>
    <t>西条市</t>
    <rPh sb="0" eb="3">
      <t>サイジョウシ</t>
    </rPh>
    <phoneticPr fontId="8"/>
  </si>
  <si>
    <t>大洲市</t>
    <rPh sb="0" eb="3">
      <t>オオズシ</t>
    </rPh>
    <phoneticPr fontId="8"/>
  </si>
  <si>
    <t>伊予市</t>
    <rPh sb="0" eb="3">
      <t>イヨシ</t>
    </rPh>
    <phoneticPr fontId="8"/>
  </si>
  <si>
    <t>四国中央市</t>
    <rPh sb="0" eb="2">
      <t>シコク</t>
    </rPh>
    <rPh sb="2" eb="5">
      <t>チュウオウシ</t>
    </rPh>
    <phoneticPr fontId="8"/>
  </si>
  <si>
    <t>西予市</t>
    <rPh sb="0" eb="1">
      <t>ニシ</t>
    </rPh>
    <rPh sb="1" eb="2">
      <t>ヨ</t>
    </rPh>
    <rPh sb="2" eb="3">
      <t>シ</t>
    </rPh>
    <phoneticPr fontId="8"/>
  </si>
  <si>
    <t>上島町</t>
    <rPh sb="0" eb="3">
      <t>カミジマチョウ</t>
    </rPh>
    <phoneticPr fontId="8"/>
  </si>
  <si>
    <t>久万高原町</t>
    <rPh sb="0" eb="5">
      <t>クマコウゲンチョウ</t>
    </rPh>
    <phoneticPr fontId="8"/>
  </si>
  <si>
    <t>松前町</t>
    <rPh sb="0" eb="3">
      <t>マサキチョウ</t>
    </rPh>
    <phoneticPr fontId="8"/>
  </si>
  <si>
    <t>砥部町</t>
    <rPh sb="0" eb="3">
      <t>トベチョウ</t>
    </rPh>
    <phoneticPr fontId="8"/>
  </si>
  <si>
    <t>内子町</t>
    <rPh sb="0" eb="3">
      <t>ウチコチョウ</t>
    </rPh>
    <phoneticPr fontId="8"/>
  </si>
  <si>
    <t>伊方町</t>
    <rPh sb="0" eb="3">
      <t>イカタチョウ</t>
    </rPh>
    <phoneticPr fontId="8"/>
  </si>
  <si>
    <t>松野町</t>
    <rPh sb="0" eb="3">
      <t>マツノチョウ</t>
    </rPh>
    <phoneticPr fontId="8"/>
  </si>
  <si>
    <t>鬼北町</t>
    <rPh sb="0" eb="3">
      <t>キホクチョウ</t>
    </rPh>
    <phoneticPr fontId="8"/>
  </si>
  <si>
    <t>愛南町</t>
    <rPh sb="0" eb="1">
      <t>アイ</t>
    </rPh>
    <rPh sb="1" eb="2">
      <t>ナン</t>
    </rPh>
    <rPh sb="2" eb="3">
      <t>チョウ</t>
    </rPh>
    <phoneticPr fontId="8"/>
  </si>
  <si>
    <t>合計</t>
    <rPh sb="0" eb="2">
      <t>ゴウケイ</t>
    </rPh>
    <phoneticPr fontId="29"/>
  </si>
  <si>
    <t>15～19</t>
    <phoneticPr fontId="8"/>
  </si>
  <si>
    <t>20～24</t>
    <phoneticPr fontId="8"/>
  </si>
  <si>
    <t>25～29</t>
    <phoneticPr fontId="8"/>
  </si>
  <si>
    <t>30～34</t>
    <phoneticPr fontId="8"/>
  </si>
  <si>
    <t>35～39</t>
    <phoneticPr fontId="8"/>
  </si>
  <si>
    <t>40～44</t>
    <phoneticPr fontId="8"/>
  </si>
  <si>
    <t>45～49</t>
    <phoneticPr fontId="8"/>
  </si>
  <si>
    <t>50～54</t>
    <phoneticPr fontId="8"/>
  </si>
  <si>
    <t>55～59</t>
    <phoneticPr fontId="8"/>
  </si>
  <si>
    <t>60～64</t>
    <phoneticPr fontId="8"/>
  </si>
  <si>
    <t>65～69</t>
    <phoneticPr fontId="8"/>
  </si>
  <si>
    <t>70～74</t>
    <phoneticPr fontId="8"/>
  </si>
  <si>
    <t>75～79</t>
    <phoneticPr fontId="29"/>
  </si>
  <si>
    <t>80～84</t>
    <phoneticPr fontId="8"/>
  </si>
  <si>
    <t>85歳
以上</t>
    <rPh sb="2" eb="3">
      <t>サイ</t>
    </rPh>
    <rPh sb="4" eb="6">
      <t>イジョウ</t>
    </rPh>
    <phoneticPr fontId="8"/>
  </si>
  <si>
    <t>合計
(男+女)</t>
    <rPh sb="0" eb="2">
      <t>ゴウケイ</t>
    </rPh>
    <rPh sb="4" eb="5">
      <t>オトコ</t>
    </rPh>
    <rPh sb="6" eb="7">
      <t>オンナ</t>
    </rPh>
    <phoneticPr fontId="8"/>
  </si>
  <si>
    <t>※令和２年２月１日現在</t>
    <rPh sb="1" eb="2">
      <t>レイ</t>
    </rPh>
    <rPh sb="2" eb="3">
      <t>カズ</t>
    </rPh>
    <rPh sb="4" eb="5">
      <t>ネン</t>
    </rPh>
    <rPh sb="6" eb="7">
      <t>ガツ</t>
    </rPh>
    <rPh sb="8" eb="9">
      <t>ヒ</t>
    </rPh>
    <rPh sb="9" eb="11">
      <t>ゲンザイ</t>
    </rPh>
    <phoneticPr fontId="8"/>
  </si>
  <si>
    <t>（単位：人、歳）</t>
    <phoneticPr fontId="2"/>
  </si>
  <si>
    <t>（資料：「農林業センサス」）</t>
    <phoneticPr fontId="2"/>
  </si>
  <si>
    <t>※令和２年２月１日現在</t>
    <phoneticPr fontId="2"/>
  </si>
  <si>
    <t>（単位：人）</t>
    <phoneticPr fontId="29"/>
  </si>
  <si>
    <t>60～99</t>
    <phoneticPr fontId="8"/>
  </si>
  <si>
    <t>100～149</t>
    <phoneticPr fontId="8"/>
  </si>
  <si>
    <t>150～199</t>
    <phoneticPr fontId="8"/>
  </si>
  <si>
    <t>200～249</t>
    <phoneticPr fontId="8"/>
  </si>
  <si>
    <t>250日以上</t>
    <rPh sb="3" eb="4">
      <t>ヒ</t>
    </rPh>
    <rPh sb="4" eb="6">
      <t>イジョウ</t>
    </rPh>
    <phoneticPr fontId="8"/>
  </si>
  <si>
    <t xml:space="preserve">    （経営主を含む）数</t>
    <phoneticPr fontId="2"/>
  </si>
  <si>
    <t>３３．農業の従事日数階層別の農業に60日以上従事した世帯員、役員・構成員</t>
    <rPh sb="3" eb="5">
      <t>ノウギョウ</t>
    </rPh>
    <rPh sb="6" eb="8">
      <t>ジュウジ</t>
    </rPh>
    <rPh sb="8" eb="10">
      <t>ニッスウ</t>
    </rPh>
    <rPh sb="10" eb="12">
      <t>カイソウ</t>
    </rPh>
    <rPh sb="12" eb="13">
      <t>ベツ</t>
    </rPh>
    <rPh sb="14" eb="16">
      <t>ノウギョウ</t>
    </rPh>
    <rPh sb="19" eb="20">
      <t>ヒ</t>
    </rPh>
    <rPh sb="20" eb="22">
      <t>イジョウ</t>
    </rPh>
    <rPh sb="22" eb="24">
      <t>ジュウジ</t>
    </rPh>
    <rPh sb="26" eb="28">
      <t>セタイ</t>
    </rPh>
    <rPh sb="28" eb="29">
      <t>イン</t>
    </rPh>
    <rPh sb="30" eb="32">
      <t>ヤクイン</t>
    </rPh>
    <rPh sb="33" eb="36">
      <t>コウセイイン</t>
    </rPh>
    <phoneticPr fontId="8"/>
  </si>
  <si>
    <t>　　（経営主を含む）数（団体経営体）</t>
    <phoneticPr fontId="29"/>
  </si>
  <si>
    <t>３５．年齢階層別の農業に60日以上従事した世帯員、役員・構成員（経営主を含む）数</t>
    <rPh sb="3" eb="5">
      <t>ネンレイ</t>
    </rPh>
    <rPh sb="5" eb="7">
      <t>カイソウ</t>
    </rPh>
    <rPh sb="7" eb="8">
      <t>ベツ</t>
    </rPh>
    <rPh sb="9" eb="11">
      <t>ノウギョウ</t>
    </rPh>
    <rPh sb="14" eb="15">
      <t>ヒ</t>
    </rPh>
    <rPh sb="15" eb="17">
      <t>イジョウ</t>
    </rPh>
    <rPh sb="17" eb="19">
      <t>ジュウジ</t>
    </rPh>
    <rPh sb="21" eb="23">
      <t>セタイ</t>
    </rPh>
    <rPh sb="23" eb="24">
      <t>イン</t>
    </rPh>
    <rPh sb="25" eb="27">
      <t>ヤクイン</t>
    </rPh>
    <rPh sb="28" eb="31">
      <t>コウセイイン</t>
    </rPh>
    <rPh sb="32" eb="34">
      <t>ケイエイ</t>
    </rPh>
    <rPh sb="34" eb="35">
      <t>ヌシ</t>
    </rPh>
    <rPh sb="36" eb="37">
      <t>フク</t>
    </rPh>
    <rPh sb="39" eb="40">
      <t>スウ</t>
    </rPh>
    <phoneticPr fontId="8"/>
  </si>
  <si>
    <t>　　（経営主を含む）数（団体経営体）</t>
    <phoneticPr fontId="2"/>
  </si>
  <si>
    <t>３７．地区別経営耕地の状況</t>
    <rPh sb="11" eb="13">
      <t>ジョウキョウ</t>
    </rPh>
    <phoneticPr fontId="8"/>
  </si>
  <si>
    <t>旧村名</t>
    <rPh sb="0" eb="1">
      <t>キュウ</t>
    </rPh>
    <rPh sb="1" eb="2">
      <t>ムラ</t>
    </rPh>
    <rPh sb="2" eb="3">
      <t>メイ</t>
    </rPh>
    <phoneticPr fontId="8"/>
  </si>
  <si>
    <t>経営耕地総面積</t>
    <rPh sb="0" eb="2">
      <t>ケイエイ</t>
    </rPh>
    <rPh sb="2" eb="4">
      <t>コウチ</t>
    </rPh>
    <rPh sb="4" eb="7">
      <t>ソウメンセキ</t>
    </rPh>
    <phoneticPr fontId="29"/>
  </si>
  <si>
    <t>田</t>
    <phoneticPr fontId="29"/>
  </si>
  <si>
    <t>面積</t>
    <phoneticPr fontId="8"/>
  </si>
  <si>
    <t>北吉井村</t>
  </si>
  <si>
    <t>x</t>
    <phoneticPr fontId="29"/>
  </si>
  <si>
    <t>x</t>
  </si>
  <si>
    <t>南吉井村</t>
  </si>
  <si>
    <t>拝志村</t>
  </si>
  <si>
    <t>桜樹村２－２</t>
  </si>
  <si>
    <t>三内村</t>
  </si>
  <si>
    <t>川上村</t>
  </si>
  <si>
    <t>　総　計</t>
    <rPh sb="1" eb="2">
      <t>ソウ</t>
    </rPh>
    <rPh sb="3" eb="4">
      <t>ケイ</t>
    </rPh>
    <phoneticPr fontId="29"/>
  </si>
  <si>
    <t>３８．地区別農家数</t>
    <rPh sb="3" eb="5">
      <t>チク</t>
    </rPh>
    <rPh sb="5" eb="6">
      <t>ベツ</t>
    </rPh>
    <phoneticPr fontId="8"/>
  </si>
  <si>
    <t>（単位：戸）</t>
    <rPh sb="1" eb="3">
      <t>タンイ</t>
    </rPh>
    <rPh sb="4" eb="5">
      <t>コ</t>
    </rPh>
    <phoneticPr fontId="29"/>
  </si>
  <si>
    <t>総農家数</t>
    <rPh sb="0" eb="1">
      <t>ソウ</t>
    </rPh>
    <rPh sb="1" eb="3">
      <t>ノウカ</t>
    </rPh>
    <rPh sb="3" eb="4">
      <t>カズ</t>
    </rPh>
    <phoneticPr fontId="8"/>
  </si>
  <si>
    <t>販売農家</t>
    <rPh sb="0" eb="2">
      <t>ハンバイ</t>
    </rPh>
    <rPh sb="2" eb="4">
      <t>ノウカ</t>
    </rPh>
    <phoneticPr fontId="8"/>
  </si>
  <si>
    <t>自給的農家</t>
    <rPh sb="0" eb="3">
      <t>ジキュウテキ</t>
    </rPh>
    <rPh sb="3" eb="5">
      <t>ノウカ</t>
    </rPh>
    <phoneticPr fontId="8"/>
  </si>
  <si>
    <t>販　　売　　農　　家</t>
    <rPh sb="0" eb="1">
      <t>ハン</t>
    </rPh>
    <rPh sb="3" eb="4">
      <t>バイ</t>
    </rPh>
    <rPh sb="6" eb="7">
      <t>ノウ</t>
    </rPh>
    <rPh sb="9" eb="10">
      <t>イエ</t>
    </rPh>
    <phoneticPr fontId="8"/>
  </si>
  <si>
    <t>例外規定</t>
    <rPh sb="0" eb="2">
      <t>レイガイ</t>
    </rPh>
    <rPh sb="2" eb="4">
      <t>キテイ</t>
    </rPh>
    <phoneticPr fontId="8"/>
  </si>
  <si>
    <t>0.3ｈａ未満</t>
    <rPh sb="5" eb="7">
      <t>ミマン</t>
    </rPh>
    <phoneticPr fontId="8"/>
  </si>
  <si>
    <t>0.3～0.5</t>
    <phoneticPr fontId="8"/>
  </si>
  <si>
    <t>0.5～1.0</t>
    <phoneticPr fontId="8"/>
  </si>
  <si>
    <t>1.0～1.5</t>
    <phoneticPr fontId="8"/>
  </si>
  <si>
    <t>1.5～2.0</t>
    <phoneticPr fontId="8"/>
  </si>
  <si>
    <t>2.0～2.5</t>
    <phoneticPr fontId="8"/>
  </si>
  <si>
    <t>2.5～3.0</t>
    <phoneticPr fontId="8"/>
  </si>
  <si>
    <t>3.0～4.0</t>
    <phoneticPr fontId="8"/>
  </si>
  <si>
    <t>4.0～5.0</t>
    <phoneticPr fontId="8"/>
  </si>
  <si>
    <t>5.0～7.5</t>
    <phoneticPr fontId="8"/>
  </si>
  <si>
    <t>7.5以上</t>
    <rPh sb="3" eb="5">
      <t>イジョウ</t>
    </rPh>
    <phoneticPr fontId="8"/>
  </si>
  <si>
    <t>平成１２年</t>
    <phoneticPr fontId="8"/>
  </si>
  <si>
    <t>１７年</t>
    <phoneticPr fontId="8"/>
  </si>
  <si>
    <t>２２年</t>
    <phoneticPr fontId="8"/>
  </si>
  <si>
    <t>３９．経営耕地面積規模別農家数の推移</t>
    <rPh sb="16" eb="18">
      <t>スイイ</t>
    </rPh>
    <phoneticPr fontId="8"/>
  </si>
  <si>
    <t>４０．農産物販売金額規模別経営体数の推移</t>
    <rPh sb="3" eb="6">
      <t>ノウサンブツ</t>
    </rPh>
    <rPh sb="6" eb="8">
      <t>ハンバイ</t>
    </rPh>
    <rPh sb="8" eb="10">
      <t>キンガク</t>
    </rPh>
    <rPh sb="13" eb="16">
      <t>ケイエイタイ</t>
    </rPh>
    <rPh sb="18" eb="20">
      <t>スイイ</t>
    </rPh>
    <phoneticPr fontId="8"/>
  </si>
  <si>
    <t>販売なし</t>
    <rPh sb="0" eb="2">
      <t>ハンバイ</t>
    </rPh>
    <phoneticPr fontId="8"/>
  </si>
  <si>
    <t>１５万円未満</t>
    <rPh sb="2" eb="4">
      <t>マンエン</t>
    </rPh>
    <rPh sb="4" eb="6">
      <t>ミマン</t>
    </rPh>
    <phoneticPr fontId="8"/>
  </si>
  <si>
    <t>１５～５０</t>
    <phoneticPr fontId="8"/>
  </si>
  <si>
    <t>５０～１００</t>
    <phoneticPr fontId="8"/>
  </si>
  <si>
    <t>１００～２００</t>
    <phoneticPr fontId="8"/>
  </si>
  <si>
    <t>２００～３００</t>
    <phoneticPr fontId="8"/>
  </si>
  <si>
    <t>３００～５００</t>
    <phoneticPr fontId="8"/>
  </si>
  <si>
    <t>５００～７００</t>
    <phoneticPr fontId="8"/>
  </si>
  <si>
    <t>７００～１,０００</t>
    <phoneticPr fontId="8"/>
  </si>
  <si>
    <t>１,０００～１,５００</t>
    <phoneticPr fontId="8"/>
  </si>
  <si>
    <t>１,５００～２,０００</t>
    <phoneticPr fontId="8"/>
  </si>
  <si>
    <t>２,０００～３,０００</t>
    <phoneticPr fontId="8"/>
  </si>
  <si>
    <t>３,０００万円以上</t>
    <rPh sb="5" eb="7">
      <t>マンエン</t>
    </rPh>
    <rPh sb="7" eb="9">
      <t>イジョウ</t>
    </rPh>
    <phoneticPr fontId="8"/>
  </si>
  <si>
    <t>（単位：戸又は経営体）</t>
    <rPh sb="1" eb="3">
      <t>タンイ</t>
    </rPh>
    <rPh sb="4" eb="5">
      <t>コ</t>
    </rPh>
    <rPh sb="5" eb="6">
      <t>マタ</t>
    </rPh>
    <rPh sb="7" eb="9">
      <t>ケイエイ</t>
    </rPh>
    <rPh sb="9" eb="10">
      <t>タイ</t>
    </rPh>
    <phoneticPr fontId="8"/>
  </si>
  <si>
    <t>４１．５年以内の後継者の確保状況別経営体数</t>
    <phoneticPr fontId="8"/>
  </si>
  <si>
    <t>（単位：経営体）</t>
    <rPh sb="1" eb="3">
      <t>タンイ</t>
    </rPh>
    <rPh sb="4" eb="6">
      <t>ケイエイ</t>
    </rPh>
    <rPh sb="6" eb="7">
      <t>タイ</t>
    </rPh>
    <phoneticPr fontId="8"/>
  </si>
  <si>
    <t>５年以内に農業を引き継ぐ後継者を確保している</t>
    <rPh sb="1" eb="2">
      <t>ネン</t>
    </rPh>
    <rPh sb="2" eb="4">
      <t>イナイ</t>
    </rPh>
    <rPh sb="5" eb="7">
      <t>ノウギョウ</t>
    </rPh>
    <rPh sb="8" eb="9">
      <t>ヒ</t>
    </rPh>
    <rPh sb="10" eb="11">
      <t>ツ</t>
    </rPh>
    <rPh sb="12" eb="15">
      <t>コウケイシャ</t>
    </rPh>
    <rPh sb="16" eb="18">
      <t>カクホ</t>
    </rPh>
    <phoneticPr fontId="8"/>
  </si>
  <si>
    <t>５年以内に農業経営を引き継がない</t>
    <rPh sb="1" eb="2">
      <t>ネン</t>
    </rPh>
    <rPh sb="2" eb="4">
      <t>イナイ</t>
    </rPh>
    <rPh sb="5" eb="7">
      <t>ノウギョウ</t>
    </rPh>
    <rPh sb="7" eb="9">
      <t>ケイエイ</t>
    </rPh>
    <rPh sb="10" eb="11">
      <t>ヒ</t>
    </rPh>
    <rPh sb="12" eb="13">
      <t>ツ</t>
    </rPh>
    <phoneticPr fontId="8"/>
  </si>
  <si>
    <t>確保していない</t>
    <rPh sb="0" eb="2">
      <t>カクホ</t>
    </rPh>
    <phoneticPr fontId="8"/>
  </si>
  <si>
    <t>小計</t>
    <rPh sb="0" eb="2">
      <t>ショウケイ</t>
    </rPh>
    <phoneticPr fontId="8"/>
  </si>
  <si>
    <t>親族</t>
    <rPh sb="0" eb="2">
      <t>シンゾク</t>
    </rPh>
    <phoneticPr fontId="8"/>
  </si>
  <si>
    <t>親族以外の
経営内部の人材</t>
    <rPh sb="0" eb="2">
      <t>シンゾク</t>
    </rPh>
    <rPh sb="2" eb="4">
      <t>イガイ</t>
    </rPh>
    <rPh sb="6" eb="8">
      <t>ケイエイ</t>
    </rPh>
    <rPh sb="8" eb="10">
      <t>ナイブ</t>
    </rPh>
    <rPh sb="11" eb="13">
      <t>ジンザイ</t>
    </rPh>
    <phoneticPr fontId="8"/>
  </si>
  <si>
    <t>経営外部の人材</t>
    <rPh sb="0" eb="2">
      <t>ケイエイ</t>
    </rPh>
    <rPh sb="2" eb="4">
      <t>ガイブ</t>
    </rPh>
    <rPh sb="5" eb="7">
      <t>ジンザイ</t>
    </rPh>
    <phoneticPr fontId="8"/>
  </si>
  <si>
    <t>（単位：ha）</t>
    <rPh sb="1" eb="3">
      <t>タンイ</t>
    </rPh>
    <phoneticPr fontId="8"/>
  </si>
  <si>
    <t>稲</t>
    <rPh sb="0" eb="1">
      <t>イネ</t>
    </rPh>
    <phoneticPr fontId="8"/>
  </si>
  <si>
    <t>麦類</t>
    <rPh sb="0" eb="2">
      <t>ムギルイ</t>
    </rPh>
    <phoneticPr fontId="8"/>
  </si>
  <si>
    <t>雑穀</t>
    <rPh sb="0" eb="2">
      <t>ザッコク</t>
    </rPh>
    <phoneticPr fontId="8"/>
  </si>
  <si>
    <t>いも類</t>
    <rPh sb="2" eb="3">
      <t>ルイ</t>
    </rPh>
    <phoneticPr fontId="8"/>
  </si>
  <si>
    <t>豆類</t>
    <rPh sb="0" eb="2">
      <t>マメルイ</t>
    </rPh>
    <phoneticPr fontId="8"/>
  </si>
  <si>
    <t>工芸
農作物</t>
    <rPh sb="0" eb="2">
      <t>コウゲイ</t>
    </rPh>
    <rPh sb="3" eb="6">
      <t>ノウサクモツ</t>
    </rPh>
    <phoneticPr fontId="8"/>
  </si>
  <si>
    <t>野菜類</t>
    <rPh sb="0" eb="3">
      <t>ヤサイルイ</t>
    </rPh>
    <phoneticPr fontId="8"/>
  </si>
  <si>
    <t>花き類
・花木</t>
    <rPh sb="0" eb="1">
      <t>ハナ</t>
    </rPh>
    <rPh sb="2" eb="3">
      <t>ルイ</t>
    </rPh>
    <rPh sb="5" eb="7">
      <t>カボク</t>
    </rPh>
    <phoneticPr fontId="8"/>
  </si>
  <si>
    <t>種苗・
苗木類</t>
    <rPh sb="0" eb="2">
      <t>シュビョウ</t>
    </rPh>
    <rPh sb="4" eb="5">
      <t>ナエ</t>
    </rPh>
    <rPh sb="5" eb="6">
      <t>キ</t>
    </rPh>
    <rPh sb="6" eb="7">
      <t>ルイ</t>
    </rPh>
    <phoneticPr fontId="8"/>
  </si>
  <si>
    <t>その他
の作物</t>
    <rPh sb="2" eb="3">
      <t>タ</t>
    </rPh>
    <rPh sb="5" eb="7">
      <t>サクモツ</t>
    </rPh>
    <phoneticPr fontId="8"/>
  </si>
  <si>
    <t>果樹</t>
    <rPh sb="0" eb="2">
      <t>カジュ</t>
    </rPh>
    <phoneticPr fontId="8"/>
  </si>
  <si>
    <t>x</t>
    <phoneticPr fontId="32"/>
  </si>
  <si>
    <t>・・・</t>
  </si>
  <si>
    <t>・・・</t>
    <phoneticPr fontId="32"/>
  </si>
  <si>
    <t>（単位：経営体、頭、羽）</t>
    <rPh sb="1" eb="3">
      <t>タンイ</t>
    </rPh>
    <rPh sb="4" eb="6">
      <t>ケイエイ</t>
    </rPh>
    <rPh sb="6" eb="7">
      <t>タイ</t>
    </rPh>
    <rPh sb="8" eb="9">
      <t>アタマ</t>
    </rPh>
    <rPh sb="10" eb="11">
      <t>ハネ</t>
    </rPh>
    <phoneticPr fontId="8"/>
  </si>
  <si>
    <t>区分</t>
    <rPh sb="0" eb="2">
      <t>クブン</t>
    </rPh>
    <phoneticPr fontId="32"/>
  </si>
  <si>
    <t>乳用牛</t>
    <rPh sb="0" eb="1">
      <t>チチ</t>
    </rPh>
    <rPh sb="1" eb="2">
      <t>ヨウ</t>
    </rPh>
    <rPh sb="2" eb="3">
      <t>ギュウ</t>
    </rPh>
    <phoneticPr fontId="8"/>
  </si>
  <si>
    <t>肉用牛</t>
    <rPh sb="0" eb="1">
      <t>ニク</t>
    </rPh>
    <rPh sb="1" eb="2">
      <t>ヨウ</t>
    </rPh>
    <rPh sb="2" eb="3">
      <t>ウシ</t>
    </rPh>
    <phoneticPr fontId="8"/>
  </si>
  <si>
    <t>豚</t>
    <rPh sb="0" eb="1">
      <t>ブタ</t>
    </rPh>
    <phoneticPr fontId="8"/>
  </si>
  <si>
    <t>採卵鶏</t>
    <rPh sb="0" eb="2">
      <t>サイラン</t>
    </rPh>
    <rPh sb="2" eb="3">
      <t>ケイ</t>
    </rPh>
    <phoneticPr fontId="8"/>
  </si>
  <si>
    <t>ブロイラー</t>
    <phoneticPr fontId="8"/>
  </si>
  <si>
    <t>肥育中の牛</t>
    <rPh sb="0" eb="2">
      <t>ヒイク</t>
    </rPh>
    <rPh sb="2" eb="3">
      <t>ナカ</t>
    </rPh>
    <rPh sb="4" eb="5">
      <t>ウシ</t>
    </rPh>
    <phoneticPr fontId="8"/>
  </si>
  <si>
    <t>売る予定の子牛</t>
    <rPh sb="0" eb="1">
      <t>ウ</t>
    </rPh>
    <rPh sb="2" eb="4">
      <t>ヨテイ</t>
    </rPh>
    <rPh sb="5" eb="6">
      <t>コ</t>
    </rPh>
    <rPh sb="6" eb="7">
      <t>ウシ</t>
    </rPh>
    <phoneticPr fontId="8"/>
  </si>
  <si>
    <t>－</t>
    <phoneticPr fontId="32"/>
  </si>
  <si>
    <t>飼養頭羽数</t>
    <rPh sb="0" eb="2">
      <t>シヨウ</t>
    </rPh>
    <rPh sb="2" eb="3">
      <t>トウ</t>
    </rPh>
    <rPh sb="3" eb="4">
      <t>ハネ</t>
    </rPh>
    <rPh sb="4" eb="5">
      <t>スウ</t>
    </rPh>
    <phoneticPr fontId="8"/>
  </si>
  <si>
    <t>４４．データを活用した農業を行っている経営体数</t>
    <rPh sb="7" eb="9">
      <t>カツヨウ</t>
    </rPh>
    <rPh sb="11" eb="13">
      <t>ノウギョウ</t>
    </rPh>
    <rPh sb="14" eb="15">
      <t>オコナ</t>
    </rPh>
    <rPh sb="19" eb="22">
      <t>ケイエイタイ</t>
    </rPh>
    <rPh sb="22" eb="23">
      <t>カズ</t>
    </rPh>
    <phoneticPr fontId="8"/>
  </si>
  <si>
    <t>データを活用した農業を行っている経営体</t>
    <rPh sb="4" eb="6">
      <t>カツヨウ</t>
    </rPh>
    <rPh sb="8" eb="10">
      <t>ノウギョウ</t>
    </rPh>
    <rPh sb="11" eb="12">
      <t>オコナ</t>
    </rPh>
    <rPh sb="16" eb="19">
      <t>ケイエイタイ</t>
    </rPh>
    <phoneticPr fontId="8"/>
  </si>
  <si>
    <t>データを取得・
記録して活用</t>
    <rPh sb="4" eb="6">
      <t>シュトク</t>
    </rPh>
    <rPh sb="8" eb="10">
      <t>キロク</t>
    </rPh>
    <rPh sb="12" eb="14">
      <t>カツヨウ</t>
    </rPh>
    <phoneticPr fontId="8"/>
  </si>
  <si>
    <t>データを取得・
分析して活用</t>
    <rPh sb="4" eb="6">
      <t>シュトク</t>
    </rPh>
    <rPh sb="8" eb="10">
      <t>ブンセキ</t>
    </rPh>
    <rPh sb="12" eb="14">
      <t>カツヨウ</t>
    </rPh>
    <phoneticPr fontId="8"/>
  </si>
  <si>
    <t>４５．農産物販売金額１位の部門別経営体数</t>
    <rPh sb="3" eb="6">
      <t>ノウサンブツ</t>
    </rPh>
    <rPh sb="6" eb="8">
      <t>ハンバイ</t>
    </rPh>
    <rPh sb="8" eb="10">
      <t>キンガク</t>
    </rPh>
    <rPh sb="11" eb="12">
      <t>イ</t>
    </rPh>
    <rPh sb="13" eb="15">
      <t>ブモン</t>
    </rPh>
    <rPh sb="15" eb="16">
      <t>ベツ</t>
    </rPh>
    <rPh sb="16" eb="19">
      <t>ケイエイタイ</t>
    </rPh>
    <rPh sb="19" eb="20">
      <t>カズ</t>
    </rPh>
    <phoneticPr fontId="8"/>
  </si>
  <si>
    <t>（単位：経営体）</t>
    <phoneticPr fontId="8"/>
  </si>
  <si>
    <t>稲作</t>
    <rPh sb="0" eb="1">
      <t>イネ</t>
    </rPh>
    <rPh sb="1" eb="2">
      <t>サク</t>
    </rPh>
    <phoneticPr fontId="8"/>
  </si>
  <si>
    <t>麦類作</t>
    <rPh sb="0" eb="1">
      <t>ムギ</t>
    </rPh>
    <rPh sb="1" eb="2">
      <t>タグイ</t>
    </rPh>
    <rPh sb="2" eb="3">
      <t>サク</t>
    </rPh>
    <phoneticPr fontId="8"/>
  </si>
  <si>
    <t>雑穀・
いも類・
豆類</t>
    <rPh sb="0" eb="1">
      <t>ザツ</t>
    </rPh>
    <rPh sb="1" eb="2">
      <t>コク</t>
    </rPh>
    <rPh sb="6" eb="7">
      <t>ルイ</t>
    </rPh>
    <rPh sb="9" eb="10">
      <t>マメ</t>
    </rPh>
    <rPh sb="10" eb="11">
      <t>タグイ</t>
    </rPh>
    <phoneticPr fontId="30"/>
  </si>
  <si>
    <t>工芸農作物</t>
    <rPh sb="0" eb="2">
      <t>コウゲイ</t>
    </rPh>
    <rPh sb="2" eb="5">
      <t>ノウサクモツ</t>
    </rPh>
    <phoneticPr fontId="8"/>
  </si>
  <si>
    <t>露地野菜</t>
    <rPh sb="0" eb="2">
      <t>ロジ</t>
    </rPh>
    <rPh sb="2" eb="4">
      <t>ヤサイ</t>
    </rPh>
    <phoneticPr fontId="8"/>
  </si>
  <si>
    <t>施設野菜</t>
    <rPh sb="0" eb="2">
      <t>シセツ</t>
    </rPh>
    <rPh sb="2" eb="4">
      <t>ヤサイ</t>
    </rPh>
    <phoneticPr fontId="8"/>
  </si>
  <si>
    <t>果樹類</t>
    <rPh sb="0" eb="1">
      <t>ハタシ</t>
    </rPh>
    <rPh sb="1" eb="2">
      <t>キ</t>
    </rPh>
    <rPh sb="2" eb="3">
      <t>タグイ</t>
    </rPh>
    <phoneticPr fontId="8"/>
  </si>
  <si>
    <t>花き・花木</t>
    <rPh sb="0" eb="1">
      <t>カ</t>
    </rPh>
    <rPh sb="3" eb="5">
      <t>カボク</t>
    </rPh>
    <phoneticPr fontId="8"/>
  </si>
  <si>
    <t>その他の
作物</t>
    <rPh sb="2" eb="3">
      <t>タ</t>
    </rPh>
    <rPh sb="5" eb="6">
      <t>サク</t>
    </rPh>
    <rPh sb="6" eb="7">
      <t>ブツ</t>
    </rPh>
    <phoneticPr fontId="8"/>
  </si>
  <si>
    <t>酪農</t>
    <rPh sb="0" eb="1">
      <t>ラク</t>
    </rPh>
    <rPh sb="1" eb="2">
      <t>ノウ</t>
    </rPh>
    <phoneticPr fontId="8"/>
  </si>
  <si>
    <t>養豚</t>
    <rPh sb="0" eb="1">
      <t>オサム</t>
    </rPh>
    <rPh sb="1" eb="2">
      <t>ブタ</t>
    </rPh>
    <phoneticPr fontId="8"/>
  </si>
  <si>
    <t>養鶏</t>
    <rPh sb="0" eb="1">
      <t>オサム</t>
    </rPh>
    <rPh sb="1" eb="2">
      <t>ニワトリ</t>
    </rPh>
    <phoneticPr fontId="8"/>
  </si>
  <si>
    <t>養蚕</t>
    <rPh sb="0" eb="1">
      <t>オサム</t>
    </rPh>
    <rPh sb="1" eb="2">
      <t>カイコ</t>
    </rPh>
    <phoneticPr fontId="8"/>
  </si>
  <si>
    <t>その他の
畜産</t>
    <rPh sb="2" eb="3">
      <t>タ</t>
    </rPh>
    <rPh sb="5" eb="6">
      <t>チク</t>
    </rPh>
    <rPh sb="6" eb="7">
      <t>サン</t>
    </rPh>
    <phoneticPr fontId="8"/>
  </si>
  <si>
    <t>４９．林野面積</t>
    <rPh sb="3" eb="5">
      <t>リンヤ</t>
    </rPh>
    <rPh sb="5" eb="7">
      <t>メンセキ</t>
    </rPh>
    <phoneticPr fontId="8"/>
  </si>
  <si>
    <t>総土地面積</t>
    <rPh sb="0" eb="1">
      <t>ソウ</t>
    </rPh>
    <rPh sb="1" eb="3">
      <t>トチ</t>
    </rPh>
    <rPh sb="3" eb="5">
      <t>メンセキ</t>
    </rPh>
    <phoneticPr fontId="8"/>
  </si>
  <si>
    <t>林野面積</t>
    <rPh sb="0" eb="2">
      <t>リンヤ</t>
    </rPh>
    <rPh sb="2" eb="4">
      <t>メンセキ</t>
    </rPh>
    <phoneticPr fontId="8"/>
  </si>
  <si>
    <t>林野率
（％）</t>
    <rPh sb="0" eb="2">
      <t>リンヤ</t>
    </rPh>
    <rPh sb="2" eb="3">
      <t>リツ</t>
    </rPh>
    <phoneticPr fontId="8"/>
  </si>
  <si>
    <t>現況森林面積</t>
    <rPh sb="0" eb="2">
      <t>ゲンキョウ</t>
    </rPh>
    <rPh sb="2" eb="4">
      <t>シンリン</t>
    </rPh>
    <rPh sb="4" eb="6">
      <t>メンセキ</t>
    </rPh>
    <phoneticPr fontId="8"/>
  </si>
  <si>
    <t>森林以外の草生地
（野草地）</t>
    <rPh sb="0" eb="2">
      <t>シンリン</t>
    </rPh>
    <rPh sb="2" eb="4">
      <t>イガイ</t>
    </rPh>
    <rPh sb="5" eb="6">
      <t>クサ</t>
    </rPh>
    <rPh sb="6" eb="7">
      <t>セイ</t>
    </rPh>
    <rPh sb="7" eb="8">
      <t>チ</t>
    </rPh>
    <rPh sb="10" eb="11">
      <t>ヤ</t>
    </rPh>
    <rPh sb="11" eb="12">
      <t>クサ</t>
    </rPh>
    <rPh sb="12" eb="13">
      <t>チ</t>
    </rPh>
    <phoneticPr fontId="8"/>
  </si>
  <si>
    <t>（資料：「愛媛県統計年鑑」）</t>
    <rPh sb="1" eb="3">
      <t>シリョウ</t>
    </rPh>
    <rPh sb="5" eb="7">
      <t>エヒメ</t>
    </rPh>
    <rPh sb="7" eb="8">
      <t>ケン</t>
    </rPh>
    <rPh sb="8" eb="10">
      <t>トウケイ</t>
    </rPh>
    <rPh sb="10" eb="12">
      <t>ネンカン</t>
    </rPh>
    <phoneticPr fontId="8"/>
  </si>
  <si>
    <t>５０．保有山林の状況</t>
    <rPh sb="3" eb="5">
      <t>ホユウ</t>
    </rPh>
    <rPh sb="5" eb="7">
      <t>サンリン</t>
    </rPh>
    <rPh sb="8" eb="10">
      <t>ジョウキョウ</t>
    </rPh>
    <phoneticPr fontId="8"/>
  </si>
  <si>
    <t>所有山林</t>
    <rPh sb="0" eb="2">
      <t>ショユウ</t>
    </rPh>
    <rPh sb="2" eb="4">
      <t>サンリン</t>
    </rPh>
    <phoneticPr fontId="8"/>
  </si>
  <si>
    <t>貸付山林</t>
    <rPh sb="0" eb="2">
      <t>カシツケ</t>
    </rPh>
    <rPh sb="2" eb="4">
      <t>サンリン</t>
    </rPh>
    <phoneticPr fontId="8"/>
  </si>
  <si>
    <t>借入山林</t>
    <rPh sb="0" eb="2">
      <t>カリイレ</t>
    </rPh>
    <rPh sb="2" eb="4">
      <t>サンリン</t>
    </rPh>
    <phoneticPr fontId="8"/>
  </si>
  <si>
    <t>保有山林</t>
    <rPh sb="0" eb="2">
      <t>ホユウ</t>
    </rPh>
    <rPh sb="2" eb="4">
      <t>サンリン</t>
    </rPh>
    <phoneticPr fontId="8"/>
  </si>
  <si>
    <t>経営体</t>
    <rPh sb="0" eb="2">
      <t>ケイエイ</t>
    </rPh>
    <rPh sb="2" eb="3">
      <t>タイ</t>
    </rPh>
    <phoneticPr fontId="8"/>
  </si>
  <si>
    <t>５１．保有山林面積規模別経営体数と面積</t>
    <rPh sb="3" eb="5">
      <t>ホユウ</t>
    </rPh>
    <rPh sb="5" eb="7">
      <t>サンリン</t>
    </rPh>
    <rPh sb="7" eb="9">
      <t>メンセキ</t>
    </rPh>
    <rPh sb="9" eb="12">
      <t>キボベツ</t>
    </rPh>
    <rPh sb="12" eb="14">
      <t>ケイエイ</t>
    </rPh>
    <rPh sb="14" eb="15">
      <t>タイ</t>
    </rPh>
    <rPh sb="15" eb="16">
      <t>スウ</t>
    </rPh>
    <rPh sb="17" eb="19">
      <t>メンセキ</t>
    </rPh>
    <phoneticPr fontId="8"/>
  </si>
  <si>
    <t>保有山林なし</t>
    <rPh sb="0" eb="2">
      <t>ホユウ</t>
    </rPh>
    <rPh sb="2" eb="4">
      <t>サンリン</t>
    </rPh>
    <phoneticPr fontId="8"/>
  </si>
  <si>
    <t>３ha
未満</t>
    <rPh sb="4" eb="6">
      <t>ミマン</t>
    </rPh>
    <phoneticPr fontId="8"/>
  </si>
  <si>
    <t>３～
５ha</t>
    <phoneticPr fontId="8"/>
  </si>
  <si>
    <t>５～
１０</t>
    <phoneticPr fontId="8"/>
  </si>
  <si>
    <t>１０～
２０</t>
    <phoneticPr fontId="8"/>
  </si>
  <si>
    <t>２０～
３０</t>
    <phoneticPr fontId="8"/>
  </si>
  <si>
    <t>３０～
５０</t>
    <phoneticPr fontId="8"/>
  </si>
  <si>
    <t>５０～
１００</t>
    <phoneticPr fontId="8"/>
  </si>
  <si>
    <t>１００～
５００</t>
    <phoneticPr fontId="8"/>
  </si>
  <si>
    <t>５２．市内総生産の推移</t>
    <rPh sb="3" eb="4">
      <t>シ</t>
    </rPh>
    <rPh sb="5" eb="8">
      <t>ソウセイサン</t>
    </rPh>
    <rPh sb="9" eb="11">
      <t>スイイ</t>
    </rPh>
    <phoneticPr fontId="8"/>
  </si>
  <si>
    <t>（単位：百万円）</t>
    <phoneticPr fontId="8"/>
  </si>
  <si>
    <t>項目</t>
    <phoneticPr fontId="8"/>
  </si>
  <si>
    <t>平成26年度</t>
    <rPh sb="0" eb="2">
      <t>ヘイセイ</t>
    </rPh>
    <rPh sb="4" eb="6">
      <t>ネンド</t>
    </rPh>
    <phoneticPr fontId="6"/>
  </si>
  <si>
    <t>平成27年度</t>
    <rPh sb="0" eb="2">
      <t>ヘイセイ</t>
    </rPh>
    <rPh sb="4" eb="6">
      <t>ネンド</t>
    </rPh>
    <phoneticPr fontId="6"/>
  </si>
  <si>
    <t>平成28年度</t>
    <rPh sb="0" eb="2">
      <t>ヘイセイ</t>
    </rPh>
    <rPh sb="4" eb="6">
      <t>ネンド</t>
    </rPh>
    <phoneticPr fontId="6"/>
  </si>
  <si>
    <t>平成29年度</t>
    <rPh sb="0" eb="2">
      <t>ヘイセイ</t>
    </rPh>
    <rPh sb="4" eb="6">
      <t>ネンド</t>
    </rPh>
    <phoneticPr fontId="6"/>
  </si>
  <si>
    <t>平成30年度</t>
    <rPh sb="0" eb="2">
      <t>ヘイセイ</t>
    </rPh>
    <rPh sb="4" eb="6">
      <t>ネンド</t>
    </rPh>
    <phoneticPr fontId="6"/>
  </si>
  <si>
    <t>１．</t>
    <phoneticPr fontId="8"/>
  </si>
  <si>
    <t>農林水産業</t>
    <rPh sb="0" eb="5">
      <t>ノウリンスイサンギョウ</t>
    </rPh>
    <phoneticPr fontId="22"/>
  </si>
  <si>
    <t>（１）</t>
    <phoneticPr fontId="8"/>
  </si>
  <si>
    <t>農業</t>
    <rPh sb="0" eb="2">
      <t>ノウギョウ</t>
    </rPh>
    <phoneticPr fontId="22"/>
  </si>
  <si>
    <t>（２）</t>
    <phoneticPr fontId="22"/>
  </si>
  <si>
    <t>林業</t>
    <rPh sb="0" eb="2">
      <t>リンギョウ</t>
    </rPh>
    <phoneticPr fontId="22"/>
  </si>
  <si>
    <t>（３）</t>
    <phoneticPr fontId="22"/>
  </si>
  <si>
    <t>水産業</t>
    <rPh sb="0" eb="3">
      <t>スイサンギョウ</t>
    </rPh>
    <phoneticPr fontId="22"/>
  </si>
  <si>
    <t>２．</t>
    <phoneticPr fontId="8"/>
  </si>
  <si>
    <t>鉱業</t>
    <rPh sb="0" eb="2">
      <t>コウギョウ</t>
    </rPh>
    <phoneticPr fontId="22"/>
  </si>
  <si>
    <t>３．</t>
    <phoneticPr fontId="22"/>
  </si>
  <si>
    <t>製造業</t>
    <rPh sb="0" eb="3">
      <t>セイゾウギョウ</t>
    </rPh>
    <phoneticPr fontId="22"/>
  </si>
  <si>
    <t>４．</t>
    <phoneticPr fontId="22"/>
  </si>
  <si>
    <t>電気・ガス・水道・廃棄物処理業</t>
    <rPh sb="0" eb="2">
      <t>デンキ</t>
    </rPh>
    <rPh sb="6" eb="8">
      <t>スイドウ</t>
    </rPh>
    <rPh sb="9" eb="12">
      <t>ハイキブツ</t>
    </rPh>
    <rPh sb="12" eb="14">
      <t>ショリ</t>
    </rPh>
    <rPh sb="14" eb="15">
      <t>ギョウ</t>
    </rPh>
    <phoneticPr fontId="22"/>
  </si>
  <si>
    <t>５．</t>
    <phoneticPr fontId="22"/>
  </si>
  <si>
    <t>建設業</t>
    <rPh sb="0" eb="3">
      <t>ケンセツギョウ</t>
    </rPh>
    <phoneticPr fontId="22"/>
  </si>
  <si>
    <t>６．</t>
    <phoneticPr fontId="22"/>
  </si>
  <si>
    <t>卸売・小売業</t>
    <rPh sb="0" eb="2">
      <t>オロシウリ</t>
    </rPh>
    <rPh sb="3" eb="6">
      <t>コウリギョウ</t>
    </rPh>
    <phoneticPr fontId="22"/>
  </si>
  <si>
    <t>７．</t>
    <phoneticPr fontId="22"/>
  </si>
  <si>
    <t>運輸・郵便業</t>
    <rPh sb="0" eb="2">
      <t>ウンユ</t>
    </rPh>
    <rPh sb="3" eb="5">
      <t>ユウビン</t>
    </rPh>
    <rPh sb="5" eb="6">
      <t>ギョウ</t>
    </rPh>
    <phoneticPr fontId="22"/>
  </si>
  <si>
    <t>８．</t>
    <phoneticPr fontId="22"/>
  </si>
  <si>
    <t>宿泊・飲食サービス業</t>
    <rPh sb="0" eb="2">
      <t>シュクハク</t>
    </rPh>
    <rPh sb="3" eb="5">
      <t>インショク</t>
    </rPh>
    <rPh sb="9" eb="10">
      <t>ギョウ</t>
    </rPh>
    <phoneticPr fontId="22"/>
  </si>
  <si>
    <t>９．</t>
    <phoneticPr fontId="22"/>
  </si>
  <si>
    <t>情報通信業</t>
    <rPh sb="0" eb="2">
      <t>ジョウホウ</t>
    </rPh>
    <rPh sb="2" eb="5">
      <t>ツウシンギョウ</t>
    </rPh>
    <phoneticPr fontId="22"/>
  </si>
  <si>
    <t>１０．</t>
    <phoneticPr fontId="22"/>
  </si>
  <si>
    <t>金融保険業</t>
    <rPh sb="0" eb="2">
      <t>キンユウ</t>
    </rPh>
    <rPh sb="2" eb="4">
      <t>ホケン</t>
    </rPh>
    <rPh sb="4" eb="5">
      <t>ギョウ</t>
    </rPh>
    <phoneticPr fontId="22"/>
  </si>
  <si>
    <t>１１．</t>
    <phoneticPr fontId="22"/>
  </si>
  <si>
    <t>不動産業</t>
    <rPh sb="0" eb="3">
      <t>フドウサン</t>
    </rPh>
    <rPh sb="3" eb="4">
      <t>ギョウ</t>
    </rPh>
    <phoneticPr fontId="8"/>
  </si>
  <si>
    <t>１２．</t>
    <phoneticPr fontId="22"/>
  </si>
  <si>
    <t>専門・科学技研、業務支援サービス業</t>
    <rPh sb="0" eb="2">
      <t>センモン</t>
    </rPh>
    <rPh sb="3" eb="5">
      <t>カガク</t>
    </rPh>
    <rPh sb="5" eb="7">
      <t>ギケン</t>
    </rPh>
    <rPh sb="8" eb="10">
      <t>ギョウム</t>
    </rPh>
    <rPh sb="10" eb="12">
      <t>シエン</t>
    </rPh>
    <rPh sb="16" eb="17">
      <t>ギョウ</t>
    </rPh>
    <phoneticPr fontId="8"/>
  </si>
  <si>
    <t>１３．</t>
    <phoneticPr fontId="22"/>
  </si>
  <si>
    <t>公務</t>
    <rPh sb="0" eb="2">
      <t>コウム</t>
    </rPh>
    <phoneticPr fontId="8"/>
  </si>
  <si>
    <t>１４．</t>
    <phoneticPr fontId="22"/>
  </si>
  <si>
    <t>教育</t>
    <rPh sb="0" eb="2">
      <t>キョウイク</t>
    </rPh>
    <phoneticPr fontId="8"/>
  </si>
  <si>
    <t>１５．</t>
    <phoneticPr fontId="22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</si>
  <si>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8"/>
  </si>
  <si>
    <t>１６．</t>
    <phoneticPr fontId="22"/>
  </si>
  <si>
    <t>その他のサービス</t>
    <rPh sb="2" eb="3">
      <t>タ</t>
    </rPh>
    <phoneticPr fontId="8"/>
  </si>
  <si>
    <t>１７．</t>
    <phoneticPr fontId="8"/>
  </si>
  <si>
    <t>小計 (1～16)</t>
    <phoneticPr fontId="8"/>
  </si>
  <si>
    <t>１８．</t>
    <phoneticPr fontId="8"/>
  </si>
  <si>
    <t>輸入品に課される税・関税</t>
    <phoneticPr fontId="8"/>
  </si>
  <si>
    <t>１９．</t>
    <phoneticPr fontId="8"/>
  </si>
  <si>
    <t>（控除）総資本形成に係る消費税</t>
    <phoneticPr fontId="8"/>
  </si>
  <si>
    <t>２０．</t>
    <phoneticPr fontId="8"/>
  </si>
  <si>
    <t>市内総生産（17+18-19）</t>
    <rPh sb="0" eb="1">
      <t>シ</t>
    </rPh>
    <rPh sb="1" eb="4">
      <t>ソウセイサン</t>
    </rPh>
    <phoneticPr fontId="8"/>
  </si>
  <si>
    <t>（参考）</t>
    <rPh sb="1" eb="3">
      <t>サンコウ</t>
    </rPh>
    <phoneticPr fontId="22"/>
  </si>
  <si>
    <t>第１次産業</t>
    <rPh sb="0" eb="1">
      <t>ダイ</t>
    </rPh>
    <rPh sb="2" eb="3">
      <t>ジ</t>
    </rPh>
    <rPh sb="3" eb="5">
      <t>サンギョウ</t>
    </rPh>
    <phoneticPr fontId="22"/>
  </si>
  <si>
    <t>第２次産業</t>
    <rPh sb="0" eb="1">
      <t>ダイ</t>
    </rPh>
    <rPh sb="2" eb="3">
      <t>ジ</t>
    </rPh>
    <rPh sb="3" eb="5">
      <t>サンギョウ</t>
    </rPh>
    <phoneticPr fontId="22"/>
  </si>
  <si>
    <t>３．</t>
    <phoneticPr fontId="8"/>
  </si>
  <si>
    <t>第３次産業</t>
    <rPh sb="0" eb="1">
      <t>ダイ</t>
    </rPh>
    <rPh sb="2" eb="3">
      <t>ジ</t>
    </rPh>
    <rPh sb="3" eb="5">
      <t>サンギョウ</t>
    </rPh>
    <phoneticPr fontId="22"/>
  </si>
  <si>
    <t>（資料：愛媛県統計課）</t>
    <rPh sb="1" eb="3">
      <t>シリョウ</t>
    </rPh>
    <rPh sb="4" eb="7">
      <t>エヒメケン</t>
    </rPh>
    <rPh sb="7" eb="10">
      <t>トウケイカ</t>
    </rPh>
    <phoneticPr fontId="8"/>
  </si>
  <si>
    <t>５３．市民所得の推移</t>
    <rPh sb="3" eb="5">
      <t>シミン</t>
    </rPh>
    <rPh sb="4" eb="5">
      <t>タミ</t>
    </rPh>
    <rPh sb="5" eb="7">
      <t>ブンパイショトク</t>
    </rPh>
    <rPh sb="8" eb="10">
      <t>スイイ</t>
    </rPh>
    <phoneticPr fontId="22"/>
  </si>
  <si>
    <t>項目</t>
    <phoneticPr fontId="22"/>
  </si>
  <si>
    <t>１．</t>
    <phoneticPr fontId="22"/>
  </si>
  <si>
    <t>雇用者報酬</t>
  </si>
  <si>
    <t>２．</t>
    <phoneticPr fontId="22"/>
  </si>
  <si>
    <t>財産所得(非企業部門)</t>
    <phoneticPr fontId="22"/>
  </si>
  <si>
    <t>（１）</t>
    <phoneticPr fontId="22"/>
  </si>
  <si>
    <t>一般政府</t>
    <phoneticPr fontId="22"/>
  </si>
  <si>
    <t>家計</t>
    <phoneticPr fontId="22"/>
  </si>
  <si>
    <t>対家計民間非営利団体</t>
    <phoneticPr fontId="22"/>
  </si>
  <si>
    <t>企業所得(法人企業の第１次所得バランス)</t>
    <rPh sb="5" eb="7">
      <t>ホウジン</t>
    </rPh>
    <rPh sb="7" eb="9">
      <t>キギョウ</t>
    </rPh>
    <rPh sb="10" eb="11">
      <t>ダイ</t>
    </rPh>
    <rPh sb="12" eb="13">
      <t>ジ</t>
    </rPh>
    <rPh sb="13" eb="15">
      <t>ショトク</t>
    </rPh>
    <phoneticPr fontId="22"/>
  </si>
  <si>
    <t>民間法人企業</t>
    <phoneticPr fontId="22"/>
  </si>
  <si>
    <t>公的企業</t>
    <phoneticPr fontId="22"/>
  </si>
  <si>
    <t>個人企業</t>
    <phoneticPr fontId="22"/>
  </si>
  <si>
    <t>a</t>
    <phoneticPr fontId="22"/>
  </si>
  <si>
    <t>農林水産業</t>
    <phoneticPr fontId="22"/>
  </si>
  <si>
    <t>b</t>
    <phoneticPr fontId="22"/>
  </si>
  <si>
    <t>その他の産業（非農林水・非金融）</t>
    <rPh sb="7" eb="8">
      <t>ヒ</t>
    </rPh>
    <rPh sb="8" eb="10">
      <t>ノウリン</t>
    </rPh>
    <rPh sb="10" eb="11">
      <t>スイ</t>
    </rPh>
    <rPh sb="12" eb="13">
      <t>ヒ</t>
    </rPh>
    <rPh sb="13" eb="15">
      <t>キンユウ</t>
    </rPh>
    <phoneticPr fontId="22"/>
  </si>
  <si>
    <t>c</t>
    <phoneticPr fontId="22"/>
  </si>
  <si>
    <t>持ち家</t>
    <phoneticPr fontId="22"/>
  </si>
  <si>
    <t>４．</t>
    <phoneticPr fontId="8"/>
  </si>
  <si>
    <t>市民所得（1+2+3）</t>
    <phoneticPr fontId="8"/>
  </si>
  <si>
    <t>（資料：愛媛県統計課）</t>
    <phoneticPr fontId="8"/>
  </si>
  <si>
    <t>５４．用途地域別面積の推移</t>
    <rPh sb="3" eb="5">
      <t>ヨウト</t>
    </rPh>
    <rPh sb="5" eb="7">
      <t>チイキ</t>
    </rPh>
    <rPh sb="7" eb="8">
      <t>ベツ</t>
    </rPh>
    <rPh sb="8" eb="10">
      <t>メンセキ</t>
    </rPh>
    <rPh sb="11" eb="13">
      <t>スイイ</t>
    </rPh>
    <phoneticPr fontId="8"/>
  </si>
  <si>
    <t>（単位：ha）</t>
    <phoneticPr fontId="8"/>
  </si>
  <si>
    <t>用途地域設定年月日</t>
    <rPh sb="0" eb="2">
      <t>ヨウト</t>
    </rPh>
    <rPh sb="2" eb="4">
      <t>チイキ</t>
    </rPh>
    <rPh sb="4" eb="6">
      <t>セッテイ</t>
    </rPh>
    <rPh sb="6" eb="9">
      <t>ネンガッピ</t>
    </rPh>
    <phoneticPr fontId="8"/>
  </si>
  <si>
    <t>行政区域</t>
    <rPh sb="0" eb="2">
      <t>ギョウセイ</t>
    </rPh>
    <rPh sb="2" eb="4">
      <t>クイキ</t>
    </rPh>
    <phoneticPr fontId="8"/>
  </si>
  <si>
    <t>都市計画区域外</t>
    <rPh sb="0" eb="2">
      <t>トシ</t>
    </rPh>
    <rPh sb="2" eb="4">
      <t>ケイカク</t>
    </rPh>
    <rPh sb="4" eb="7">
      <t>クイキガイ</t>
    </rPh>
    <phoneticPr fontId="8"/>
  </si>
  <si>
    <t>都市計画区域内</t>
    <rPh sb="0" eb="2">
      <t>トシ</t>
    </rPh>
    <rPh sb="6" eb="7">
      <t>ナイ</t>
    </rPh>
    <phoneticPr fontId="8"/>
  </si>
  <si>
    <t>うち市街化区域</t>
    <rPh sb="2" eb="5">
      <t>シガイカ</t>
    </rPh>
    <rPh sb="5" eb="7">
      <t>クイキ</t>
    </rPh>
    <phoneticPr fontId="8"/>
  </si>
  <si>
    <t>用途地域</t>
    <rPh sb="0" eb="2">
      <t>ヨウト</t>
    </rPh>
    <rPh sb="2" eb="4">
      <t>チイキ</t>
    </rPh>
    <phoneticPr fontId="8"/>
  </si>
  <si>
    <t>第１種低層住居専用地域</t>
    <rPh sb="0" eb="1">
      <t>ダイ</t>
    </rPh>
    <rPh sb="2" eb="3">
      <t>シュ</t>
    </rPh>
    <rPh sb="3" eb="4">
      <t>テイ</t>
    </rPh>
    <rPh sb="4" eb="5">
      <t>ソウ</t>
    </rPh>
    <rPh sb="5" eb="7">
      <t>ジュウキョ</t>
    </rPh>
    <rPh sb="7" eb="9">
      <t>センヨウ</t>
    </rPh>
    <rPh sb="9" eb="11">
      <t>チイキ</t>
    </rPh>
    <phoneticPr fontId="8"/>
  </si>
  <si>
    <t>第１種中高層住居専用地域</t>
    <rPh sb="0" eb="1">
      <t>ダイ</t>
    </rPh>
    <rPh sb="2" eb="3">
      <t>シュ</t>
    </rPh>
    <rPh sb="3" eb="4">
      <t>チュウ</t>
    </rPh>
    <rPh sb="4" eb="5">
      <t>コウ</t>
    </rPh>
    <rPh sb="5" eb="6">
      <t>ソウ</t>
    </rPh>
    <rPh sb="6" eb="8">
      <t>ジュウキョ</t>
    </rPh>
    <rPh sb="8" eb="10">
      <t>センヨウ</t>
    </rPh>
    <rPh sb="10" eb="12">
      <t>チイキ</t>
    </rPh>
    <phoneticPr fontId="8"/>
  </si>
  <si>
    <t>第２種中高層住居専用地域</t>
    <rPh sb="0" eb="1">
      <t>ダイ</t>
    </rPh>
    <rPh sb="2" eb="3">
      <t>シュ</t>
    </rPh>
    <rPh sb="3" eb="4">
      <t>チュウ</t>
    </rPh>
    <rPh sb="4" eb="5">
      <t>コウ</t>
    </rPh>
    <rPh sb="5" eb="6">
      <t>ソウ</t>
    </rPh>
    <rPh sb="6" eb="8">
      <t>ジュウキョ</t>
    </rPh>
    <rPh sb="8" eb="10">
      <t>センヨウ</t>
    </rPh>
    <rPh sb="10" eb="12">
      <t>チイキ</t>
    </rPh>
    <phoneticPr fontId="8"/>
  </si>
  <si>
    <t>第１種住居地域</t>
    <rPh sb="0" eb="1">
      <t>ダイ</t>
    </rPh>
    <rPh sb="2" eb="3">
      <t>シュ</t>
    </rPh>
    <rPh sb="3" eb="5">
      <t>ジュウキョ</t>
    </rPh>
    <rPh sb="5" eb="7">
      <t>チイキ</t>
    </rPh>
    <phoneticPr fontId="8"/>
  </si>
  <si>
    <t>第２種住居地域</t>
    <rPh sb="0" eb="1">
      <t>ダイ</t>
    </rPh>
    <rPh sb="2" eb="3">
      <t>シュ</t>
    </rPh>
    <rPh sb="3" eb="5">
      <t>ジュウキョ</t>
    </rPh>
    <rPh sb="5" eb="7">
      <t>チイキ</t>
    </rPh>
    <phoneticPr fontId="8"/>
  </si>
  <si>
    <t>近隣商業地域（200/80）</t>
    <rPh sb="0" eb="2">
      <t>キンリン</t>
    </rPh>
    <rPh sb="2" eb="4">
      <t>ショウギョウ</t>
    </rPh>
    <rPh sb="4" eb="6">
      <t>チイキ</t>
    </rPh>
    <phoneticPr fontId="8"/>
  </si>
  <si>
    <t>近隣商業地域（300/80）</t>
    <rPh sb="0" eb="2">
      <t>キンリン</t>
    </rPh>
    <rPh sb="2" eb="4">
      <t>ショウギョウ</t>
    </rPh>
    <rPh sb="4" eb="6">
      <t>チイキ</t>
    </rPh>
    <phoneticPr fontId="8"/>
  </si>
  <si>
    <t>商業地域</t>
    <rPh sb="0" eb="2">
      <t>ショウギョウ</t>
    </rPh>
    <rPh sb="2" eb="4">
      <t>チイキ</t>
    </rPh>
    <phoneticPr fontId="8"/>
  </si>
  <si>
    <t>準工業地域</t>
    <rPh sb="0" eb="1">
      <t>ジュン</t>
    </rPh>
    <rPh sb="1" eb="3">
      <t>コウギョウ</t>
    </rPh>
    <rPh sb="3" eb="5">
      <t>チイキ</t>
    </rPh>
    <phoneticPr fontId="8"/>
  </si>
  <si>
    <t>工業地域</t>
    <rPh sb="0" eb="2">
      <t>コウギョウ</t>
    </rPh>
    <rPh sb="2" eb="4">
      <t>チイキ</t>
    </rPh>
    <phoneticPr fontId="8"/>
  </si>
  <si>
    <t>うち市街化調整区域</t>
    <rPh sb="2" eb="5">
      <t>シガイカ</t>
    </rPh>
    <rPh sb="5" eb="7">
      <t>チョウセイ</t>
    </rPh>
    <rPh sb="7" eb="9">
      <t>クイキ</t>
    </rPh>
    <phoneticPr fontId="8"/>
  </si>
  <si>
    <t>（資料：都市整備課）</t>
    <phoneticPr fontId="8"/>
  </si>
  <si>
    <t>都市計画法等区分</t>
    <rPh sb="0" eb="2">
      <t>トシ</t>
    </rPh>
    <rPh sb="2" eb="4">
      <t>ケイカク</t>
    </rPh>
    <rPh sb="4" eb="5">
      <t>ホウ</t>
    </rPh>
    <rPh sb="5" eb="6">
      <t>トウ</t>
    </rPh>
    <rPh sb="6" eb="8">
      <t>クブン</t>
    </rPh>
    <phoneticPr fontId="8"/>
  </si>
  <si>
    <t>平成２８年</t>
    <rPh sb="0" eb="2">
      <t>ヘイセイ</t>
    </rPh>
    <phoneticPr fontId="8"/>
  </si>
  <si>
    <t>令和元年</t>
    <rPh sb="0" eb="1">
      <t>レイ</t>
    </rPh>
    <rPh sb="1" eb="2">
      <t>ワ</t>
    </rPh>
    <rPh sb="2" eb="4">
      <t>ガンネン</t>
    </rPh>
    <rPh sb="3" eb="4">
      <t>ネン</t>
    </rPh>
    <phoneticPr fontId="8"/>
  </si>
  <si>
    <t>第３４条第１号</t>
    <rPh sb="0" eb="1">
      <t>ダイ</t>
    </rPh>
    <rPh sb="3" eb="4">
      <t>ジョウ</t>
    </rPh>
    <rPh sb="4" eb="5">
      <t>ダイ</t>
    </rPh>
    <rPh sb="6" eb="7">
      <t>ゴウ</t>
    </rPh>
    <phoneticPr fontId="8"/>
  </si>
  <si>
    <t>酒小売業</t>
    <rPh sb="0" eb="1">
      <t>サケ</t>
    </rPh>
    <rPh sb="1" eb="3">
      <t>コウリ</t>
    </rPh>
    <rPh sb="3" eb="4">
      <t>ギョウ</t>
    </rPh>
    <phoneticPr fontId="8"/>
  </si>
  <si>
    <t>-</t>
    <phoneticPr fontId="2"/>
  </si>
  <si>
    <t>荒物小売業</t>
    <rPh sb="0" eb="2">
      <t>アラモノ</t>
    </rPh>
    <rPh sb="2" eb="5">
      <t>コウリギョウ</t>
    </rPh>
    <phoneticPr fontId="8"/>
  </si>
  <si>
    <t>陶磁器、ガラス器小売業</t>
    <rPh sb="0" eb="3">
      <t>トウジキ</t>
    </rPh>
    <rPh sb="7" eb="8">
      <t>キ</t>
    </rPh>
    <rPh sb="8" eb="11">
      <t>コウリギョウ</t>
    </rPh>
    <phoneticPr fontId="8"/>
  </si>
  <si>
    <t>医薬品小売業</t>
    <rPh sb="0" eb="3">
      <t>イヤクヒン</t>
    </rPh>
    <rPh sb="3" eb="6">
      <t>コウリギョウ</t>
    </rPh>
    <phoneticPr fontId="8"/>
  </si>
  <si>
    <t>そば・うどん店</t>
    <rPh sb="6" eb="7">
      <t>テン</t>
    </rPh>
    <phoneticPr fontId="8"/>
  </si>
  <si>
    <t>喫茶店</t>
    <rPh sb="0" eb="3">
      <t>キッサテン</t>
    </rPh>
    <phoneticPr fontId="8"/>
  </si>
  <si>
    <t>理容業</t>
    <rPh sb="0" eb="2">
      <t>リヨウ</t>
    </rPh>
    <rPh sb="2" eb="3">
      <t>ギョウ</t>
    </rPh>
    <phoneticPr fontId="8"/>
  </si>
  <si>
    <t>美容業</t>
    <rPh sb="0" eb="2">
      <t>ビヨウ</t>
    </rPh>
    <rPh sb="2" eb="3">
      <t>ギョウ</t>
    </rPh>
    <phoneticPr fontId="8"/>
  </si>
  <si>
    <t>自動車一般整備業</t>
    <rPh sb="0" eb="3">
      <t>ジドウシャ</t>
    </rPh>
    <rPh sb="3" eb="5">
      <t>イッパン</t>
    </rPh>
    <rPh sb="5" eb="7">
      <t>セイビ</t>
    </rPh>
    <rPh sb="7" eb="8">
      <t>ギョウ</t>
    </rPh>
    <phoneticPr fontId="8"/>
  </si>
  <si>
    <t>農機具修理業</t>
    <rPh sb="0" eb="3">
      <t>ノウキグ</t>
    </rPh>
    <rPh sb="3" eb="5">
      <t>シュウリ</t>
    </rPh>
    <rPh sb="5" eb="6">
      <t>ギョウ</t>
    </rPh>
    <phoneticPr fontId="8"/>
  </si>
  <si>
    <t>花・植木小売業</t>
    <rPh sb="0" eb="1">
      <t>ハナ</t>
    </rPh>
    <rPh sb="2" eb="4">
      <t>ウエキ</t>
    </rPh>
    <rPh sb="4" eb="7">
      <t>コウリギョウ</t>
    </rPh>
    <phoneticPr fontId="8"/>
  </si>
  <si>
    <t>食料品小売業</t>
    <rPh sb="0" eb="3">
      <t>ショクリョウヒン</t>
    </rPh>
    <rPh sb="3" eb="6">
      <t>コウリギョウ</t>
    </rPh>
    <phoneticPr fontId="8"/>
  </si>
  <si>
    <t>農業協同組合</t>
    <rPh sb="0" eb="2">
      <t>ノウギョウ</t>
    </rPh>
    <rPh sb="2" eb="4">
      <t>キョウドウ</t>
    </rPh>
    <rPh sb="4" eb="6">
      <t>クミアイ</t>
    </rPh>
    <phoneticPr fontId="8"/>
  </si>
  <si>
    <t>第３４条第４号</t>
    <rPh sb="0" eb="1">
      <t>ダイ</t>
    </rPh>
    <rPh sb="3" eb="4">
      <t>ジョウ</t>
    </rPh>
    <rPh sb="4" eb="5">
      <t>ダイ</t>
    </rPh>
    <rPh sb="6" eb="7">
      <t>ゴウ</t>
    </rPh>
    <phoneticPr fontId="8"/>
  </si>
  <si>
    <t>農畜水産食料品製造業他</t>
    <rPh sb="0" eb="1">
      <t>ノウ</t>
    </rPh>
    <rPh sb="1" eb="2">
      <t>チク</t>
    </rPh>
    <rPh sb="2" eb="4">
      <t>スイサン</t>
    </rPh>
    <rPh sb="4" eb="7">
      <t>ショクリョウヒン</t>
    </rPh>
    <rPh sb="7" eb="10">
      <t>セイゾウギョウ</t>
    </rPh>
    <rPh sb="10" eb="11">
      <t>ホカ</t>
    </rPh>
    <phoneticPr fontId="8"/>
  </si>
  <si>
    <t>第３４条第９号</t>
    <rPh sb="0" eb="1">
      <t>ダイ</t>
    </rPh>
    <rPh sb="3" eb="4">
      <t>ジョウ</t>
    </rPh>
    <rPh sb="4" eb="5">
      <t>ダイ</t>
    </rPh>
    <rPh sb="6" eb="7">
      <t>ゴウ</t>
    </rPh>
    <phoneticPr fontId="8"/>
  </si>
  <si>
    <t>ガソリンスタンド</t>
    <phoneticPr fontId="8"/>
  </si>
  <si>
    <t>ドライブイン</t>
    <phoneticPr fontId="8"/>
  </si>
  <si>
    <t>第３４条第１０号</t>
    <rPh sb="0" eb="1">
      <t>ダイ</t>
    </rPh>
    <rPh sb="3" eb="4">
      <t>ジョウ</t>
    </rPh>
    <rPh sb="4" eb="5">
      <t>ダイ</t>
    </rPh>
    <rPh sb="7" eb="8">
      <t>ゴウ</t>
    </rPh>
    <phoneticPr fontId="8"/>
  </si>
  <si>
    <t>地区計画適合の建築物
（田窪工業団地地区）</t>
    <rPh sb="0" eb="2">
      <t>チク</t>
    </rPh>
    <rPh sb="2" eb="4">
      <t>ケイカク</t>
    </rPh>
    <rPh sb="4" eb="6">
      <t>テキゴウ</t>
    </rPh>
    <rPh sb="7" eb="9">
      <t>ケンチク</t>
    </rPh>
    <rPh sb="9" eb="10">
      <t>ブツ</t>
    </rPh>
    <rPh sb="12" eb="14">
      <t>タノクボ</t>
    </rPh>
    <rPh sb="14" eb="16">
      <t>コウギョウ</t>
    </rPh>
    <rPh sb="16" eb="18">
      <t>ダンチ</t>
    </rPh>
    <rPh sb="18" eb="20">
      <t>チク</t>
    </rPh>
    <phoneticPr fontId="8"/>
  </si>
  <si>
    <t>第３４条第１４号</t>
    <rPh sb="0" eb="1">
      <t>ダイ</t>
    </rPh>
    <rPh sb="3" eb="4">
      <t>ジョウ</t>
    </rPh>
    <rPh sb="4" eb="5">
      <t>ダイ</t>
    </rPh>
    <rPh sb="7" eb="8">
      <t>ゴウ</t>
    </rPh>
    <phoneticPr fontId="8"/>
  </si>
  <si>
    <t>分家住宅等</t>
    <rPh sb="0" eb="2">
      <t>ブンケ</t>
    </rPh>
    <rPh sb="2" eb="4">
      <t>ジュウタク</t>
    </rPh>
    <rPh sb="4" eb="5">
      <t>トウ</t>
    </rPh>
    <phoneticPr fontId="8"/>
  </si>
  <si>
    <t>第２９条</t>
    <rPh sb="0" eb="1">
      <t>ダイ</t>
    </rPh>
    <rPh sb="3" eb="4">
      <t>ジョウ</t>
    </rPh>
    <phoneticPr fontId="8"/>
  </si>
  <si>
    <t>分譲住宅・マンション他</t>
    <rPh sb="0" eb="2">
      <t>ブンジョウ</t>
    </rPh>
    <rPh sb="2" eb="4">
      <t>ジュウタク</t>
    </rPh>
    <rPh sb="10" eb="11">
      <t>タ</t>
    </rPh>
    <phoneticPr fontId="8"/>
  </si>
  <si>
    <t>（資料：都市整備課）</t>
    <rPh sb="4" eb="6">
      <t>トシ</t>
    </rPh>
    <rPh sb="6" eb="8">
      <t>セイビ</t>
    </rPh>
    <rPh sb="8" eb="9">
      <t>カ</t>
    </rPh>
    <phoneticPr fontId="8"/>
  </si>
  <si>
    <t>５５．開発許可件数の推移</t>
    <rPh sb="10" eb="12">
      <t>スイイ</t>
    </rPh>
    <phoneticPr fontId="8"/>
  </si>
  <si>
    <t>５６．建築物申請状況の推移</t>
    <rPh sb="3" eb="6">
      <t>ケンチクブツ</t>
    </rPh>
    <rPh sb="6" eb="8">
      <t>シンセイ</t>
    </rPh>
    <rPh sb="8" eb="10">
      <t>ジョウキョウ</t>
    </rPh>
    <rPh sb="11" eb="13">
      <t>スイイ</t>
    </rPh>
    <phoneticPr fontId="8"/>
  </si>
  <si>
    <t>年度</t>
    <rPh sb="0" eb="2">
      <t>ネンド</t>
    </rPh>
    <phoneticPr fontId="8"/>
  </si>
  <si>
    <t>住宅</t>
    <rPh sb="0" eb="2">
      <t>ジュウタク</t>
    </rPh>
    <phoneticPr fontId="8"/>
  </si>
  <si>
    <t>寄宿舎、
寮</t>
    <rPh sb="0" eb="3">
      <t>キシュクシャ</t>
    </rPh>
    <rPh sb="5" eb="6">
      <t>リョウ</t>
    </rPh>
    <phoneticPr fontId="8"/>
  </si>
  <si>
    <t>工場</t>
    <rPh sb="0" eb="2">
      <t>コウバ</t>
    </rPh>
    <phoneticPr fontId="8"/>
  </si>
  <si>
    <t>店舗</t>
    <rPh sb="0" eb="2">
      <t>テンポ</t>
    </rPh>
    <phoneticPr fontId="8"/>
  </si>
  <si>
    <t>事務所</t>
    <rPh sb="0" eb="2">
      <t>ジム</t>
    </rPh>
    <rPh sb="2" eb="3">
      <t>ショ</t>
    </rPh>
    <phoneticPr fontId="8"/>
  </si>
  <si>
    <t>倉庫</t>
    <rPh sb="0" eb="2">
      <t>ソウコ</t>
    </rPh>
    <phoneticPr fontId="8"/>
  </si>
  <si>
    <t>病院、
医院</t>
    <rPh sb="0" eb="2">
      <t>ビョウイン</t>
    </rPh>
    <rPh sb="4" eb="6">
      <t>イイン</t>
    </rPh>
    <phoneticPr fontId="8"/>
  </si>
  <si>
    <t>旅館、
ホテル</t>
    <rPh sb="0" eb="2">
      <t>リョカン</t>
    </rPh>
    <phoneticPr fontId="8"/>
  </si>
  <si>
    <t>学校</t>
    <rPh sb="0" eb="2">
      <t>ガッコウ</t>
    </rPh>
    <phoneticPr fontId="8"/>
  </si>
  <si>
    <t>公共
施設</t>
    <rPh sb="0" eb="2">
      <t>コウキョウ</t>
    </rPh>
    <rPh sb="3" eb="5">
      <t>シセツ</t>
    </rPh>
    <phoneticPr fontId="8"/>
  </si>
  <si>
    <t>車庫</t>
    <rPh sb="0" eb="2">
      <t>シャコ</t>
    </rPh>
    <phoneticPr fontId="8"/>
  </si>
  <si>
    <t>専用</t>
    <rPh sb="0" eb="2">
      <t>センヨウ</t>
    </rPh>
    <phoneticPr fontId="8"/>
  </si>
  <si>
    <t>併用</t>
    <rPh sb="0" eb="2">
      <t>ヘイヨウ</t>
    </rPh>
    <phoneticPr fontId="8"/>
  </si>
  <si>
    <t>共同</t>
    <rPh sb="0" eb="2">
      <t>キョウドウ</t>
    </rPh>
    <phoneticPr fontId="8"/>
  </si>
  <si>
    <t>※建築確認申請の件数（民間の指定確認検査機関分含む）</t>
    <rPh sb="1" eb="3">
      <t>ケンチク</t>
    </rPh>
    <rPh sb="3" eb="5">
      <t>カクニン</t>
    </rPh>
    <rPh sb="5" eb="7">
      <t>シンセイ</t>
    </rPh>
    <rPh sb="8" eb="10">
      <t>ケンスウ</t>
    </rPh>
    <rPh sb="11" eb="13">
      <t>ミンカン</t>
    </rPh>
    <rPh sb="14" eb="16">
      <t>シテイ</t>
    </rPh>
    <rPh sb="16" eb="18">
      <t>カクニン</t>
    </rPh>
    <rPh sb="18" eb="20">
      <t>ケンサ</t>
    </rPh>
    <rPh sb="20" eb="22">
      <t>キカン</t>
    </rPh>
    <rPh sb="22" eb="23">
      <t>ブン</t>
    </rPh>
    <rPh sb="23" eb="24">
      <t>フク</t>
    </rPh>
    <phoneticPr fontId="8"/>
  </si>
  <si>
    <t>（資料：都市整備課）</t>
    <rPh sb="1" eb="3">
      <t>シリョウ</t>
    </rPh>
    <rPh sb="4" eb="6">
      <t>トシ</t>
    </rPh>
    <rPh sb="6" eb="8">
      <t>セイビ</t>
    </rPh>
    <rPh sb="8" eb="9">
      <t>カ</t>
    </rPh>
    <phoneticPr fontId="8"/>
  </si>
  <si>
    <t>※農業用倉庫は「その他」に含む</t>
    <rPh sb="1" eb="4">
      <t>ノウギョウヨウ</t>
    </rPh>
    <rPh sb="4" eb="6">
      <t>ソウコ</t>
    </rPh>
    <rPh sb="10" eb="11">
      <t>タ</t>
    </rPh>
    <rPh sb="13" eb="14">
      <t>フク</t>
    </rPh>
    <phoneticPr fontId="8"/>
  </si>
  <si>
    <t>※長屋は「共同住宅」に含む</t>
    <rPh sb="1" eb="3">
      <t>ナガヤ</t>
    </rPh>
    <rPh sb="5" eb="7">
      <t>キョウドウ</t>
    </rPh>
    <rPh sb="7" eb="9">
      <t>ジュウタク</t>
    </rPh>
    <rPh sb="11" eb="12">
      <t>フク</t>
    </rPh>
    <phoneticPr fontId="8"/>
  </si>
  <si>
    <t>５７．公営住宅管理戸数状況</t>
    <phoneticPr fontId="8"/>
  </si>
  <si>
    <t>（単位：戸）</t>
    <rPh sb="1" eb="3">
      <t>タンイ</t>
    </rPh>
    <rPh sb="4" eb="5">
      <t>コ</t>
    </rPh>
    <phoneticPr fontId="8"/>
  </si>
  <si>
    <t>種別</t>
    <phoneticPr fontId="8"/>
  </si>
  <si>
    <t>構造</t>
    <phoneticPr fontId="8"/>
  </si>
  <si>
    <t>市営住宅</t>
    <rPh sb="0" eb="2">
      <t>シエイ</t>
    </rPh>
    <rPh sb="2" eb="4">
      <t>ジュウタク</t>
    </rPh>
    <phoneticPr fontId="8"/>
  </si>
  <si>
    <t>県営住宅</t>
    <rPh sb="0" eb="2">
      <t>ケンエイ</t>
    </rPh>
    <rPh sb="2" eb="4">
      <t>ジュウタク</t>
    </rPh>
    <phoneticPr fontId="8"/>
  </si>
  <si>
    <t>建設戸数</t>
    <phoneticPr fontId="8"/>
  </si>
  <si>
    <t>政策空
家戸数</t>
    <rPh sb="0" eb="2">
      <t>セイサク</t>
    </rPh>
    <rPh sb="2" eb="3">
      <t>ソラ</t>
    </rPh>
    <rPh sb="4" eb="5">
      <t>イエ</t>
    </rPh>
    <rPh sb="5" eb="7">
      <t>コスウ</t>
    </rPh>
    <phoneticPr fontId="8"/>
  </si>
  <si>
    <t>管理戸数</t>
  </si>
  <si>
    <t>建設戸数</t>
  </si>
  <si>
    <t>（旧法）</t>
    <rPh sb="2" eb="3">
      <t>ホウ</t>
    </rPh>
    <phoneticPr fontId="8"/>
  </si>
  <si>
    <t>木造</t>
    <rPh sb="0" eb="2">
      <t>モクゾウ</t>
    </rPh>
    <phoneticPr fontId="8"/>
  </si>
  <si>
    <t>簡易準耐火構造</t>
    <rPh sb="5" eb="7">
      <t>コウゾウ</t>
    </rPh>
    <phoneticPr fontId="8"/>
  </si>
  <si>
    <t>耐火構造</t>
    <rPh sb="2" eb="4">
      <t>コウゾウ</t>
    </rPh>
    <phoneticPr fontId="8"/>
  </si>
  <si>
    <t>（新法）</t>
  </si>
  <si>
    <t>※令和３年４月１日現在</t>
    <rPh sb="1" eb="3">
      <t>レイワ</t>
    </rPh>
    <rPh sb="4" eb="5">
      <t>ネン</t>
    </rPh>
    <rPh sb="6" eb="7">
      <t>ツキ</t>
    </rPh>
    <rPh sb="8" eb="9">
      <t>ヒ</t>
    </rPh>
    <rPh sb="9" eb="11">
      <t>ゲンザイ</t>
    </rPh>
    <phoneticPr fontId="8"/>
  </si>
  <si>
    <t>（資料：都市整備課）</t>
    <rPh sb="4" eb="6">
      <t>トシ</t>
    </rPh>
    <rPh sb="6" eb="8">
      <t>セイビ</t>
    </rPh>
    <phoneticPr fontId="8"/>
  </si>
  <si>
    <t>※政策空家・・・耐用年数を超えたため募集を行っていない空家</t>
    <rPh sb="1" eb="3">
      <t>セイサク</t>
    </rPh>
    <rPh sb="3" eb="5">
      <t>アキヤ</t>
    </rPh>
    <rPh sb="8" eb="10">
      <t>タイヨウ</t>
    </rPh>
    <rPh sb="10" eb="12">
      <t>ネンスウ</t>
    </rPh>
    <rPh sb="13" eb="14">
      <t>コ</t>
    </rPh>
    <rPh sb="18" eb="20">
      <t>ボシュウ</t>
    </rPh>
    <rPh sb="21" eb="22">
      <t>オコナ</t>
    </rPh>
    <rPh sb="27" eb="29">
      <t>アキヤ</t>
    </rPh>
    <phoneticPr fontId="8"/>
  </si>
  <si>
    <t>５８．家屋状況の推移</t>
    <rPh sb="8" eb="10">
      <t>スイイ</t>
    </rPh>
    <phoneticPr fontId="8"/>
  </si>
  <si>
    <t>（単位：棟、㎡）</t>
    <rPh sb="1" eb="3">
      <t>タンイ</t>
    </rPh>
    <rPh sb="4" eb="5">
      <t>トウ</t>
    </rPh>
    <phoneticPr fontId="8"/>
  </si>
  <si>
    <t>木造家屋</t>
    <rPh sb="0" eb="2">
      <t>モクゾウ</t>
    </rPh>
    <rPh sb="2" eb="4">
      <t>カオク</t>
    </rPh>
    <phoneticPr fontId="8"/>
  </si>
  <si>
    <t>専用住宅</t>
    <rPh sb="0" eb="2">
      <t>センヨウ</t>
    </rPh>
    <rPh sb="2" eb="4">
      <t>ジュウタク</t>
    </rPh>
    <phoneticPr fontId="8"/>
  </si>
  <si>
    <t>併用住宅</t>
    <rPh sb="0" eb="2">
      <t>ヘイヨウ</t>
    </rPh>
    <rPh sb="2" eb="4">
      <t>ジュウタク</t>
    </rPh>
    <phoneticPr fontId="8"/>
  </si>
  <si>
    <t>棟数</t>
    <rPh sb="0" eb="1">
      <t>ムネ</t>
    </rPh>
    <rPh sb="1" eb="2">
      <t>スウ</t>
    </rPh>
    <phoneticPr fontId="8"/>
  </si>
  <si>
    <t>床面積</t>
  </si>
  <si>
    <t>木造以外の家屋</t>
    <rPh sb="0" eb="2">
      <t>モクゾウ</t>
    </rPh>
    <rPh sb="2" eb="4">
      <t>イガイ</t>
    </rPh>
    <rPh sb="5" eb="7">
      <t>カオク</t>
    </rPh>
    <phoneticPr fontId="8"/>
  </si>
  <si>
    <t>住宅・アパート</t>
  </si>
  <si>
    <t>（資料：税務課「固定資産概要調書」）</t>
    <rPh sb="1" eb="3">
      <t>シリョウ</t>
    </rPh>
    <rPh sb="4" eb="6">
      <t>ゼイム</t>
    </rPh>
    <rPh sb="6" eb="7">
      <t>カ</t>
    </rPh>
    <rPh sb="8" eb="10">
      <t>コテイ</t>
    </rPh>
    <rPh sb="10" eb="12">
      <t>シサン</t>
    </rPh>
    <rPh sb="12" eb="14">
      <t>ガイヨウ</t>
    </rPh>
    <rPh sb="14" eb="16">
      <t>チョウショ</t>
    </rPh>
    <phoneticPr fontId="8"/>
  </si>
  <si>
    <t>５９．公園の状況</t>
    <rPh sb="3" eb="5">
      <t>コウエン</t>
    </rPh>
    <rPh sb="6" eb="8">
      <t>ジョウキョウ</t>
    </rPh>
    <phoneticPr fontId="8"/>
  </si>
  <si>
    <t>種類</t>
    <rPh sb="0" eb="1">
      <t>シュ</t>
    </rPh>
    <rPh sb="1" eb="2">
      <t>タグイ</t>
    </rPh>
    <phoneticPr fontId="8"/>
  </si>
  <si>
    <t>種別</t>
    <rPh sb="0" eb="2">
      <t>シュベツ</t>
    </rPh>
    <phoneticPr fontId="8"/>
  </si>
  <si>
    <t>公園名</t>
    <rPh sb="0" eb="2">
      <t>コウエン</t>
    </rPh>
    <rPh sb="2" eb="3">
      <t>メイ</t>
    </rPh>
    <phoneticPr fontId="8"/>
  </si>
  <si>
    <t>位置</t>
    <rPh sb="0" eb="2">
      <t>イチ</t>
    </rPh>
    <phoneticPr fontId="8"/>
  </si>
  <si>
    <t>開園年月日</t>
    <rPh sb="0" eb="2">
      <t>カイエン</t>
    </rPh>
    <rPh sb="2" eb="5">
      <t>ネンガッピ</t>
    </rPh>
    <phoneticPr fontId="8"/>
  </si>
  <si>
    <t>基幹公園</t>
    <rPh sb="0" eb="2">
      <t>キカン</t>
    </rPh>
    <rPh sb="2" eb="4">
      <t>コウエン</t>
    </rPh>
    <phoneticPr fontId="8"/>
  </si>
  <si>
    <t>住区基幹公園</t>
    <rPh sb="0" eb="1">
      <t>ジュウ</t>
    </rPh>
    <rPh sb="1" eb="2">
      <t>ク</t>
    </rPh>
    <rPh sb="2" eb="4">
      <t>キカン</t>
    </rPh>
    <rPh sb="4" eb="6">
      <t>コウエン</t>
    </rPh>
    <phoneticPr fontId="8"/>
  </si>
  <si>
    <t>街区</t>
    <rPh sb="0" eb="2">
      <t>ガイク</t>
    </rPh>
    <phoneticPr fontId="8"/>
  </si>
  <si>
    <t>ゆるぎ公園</t>
    <rPh sb="3" eb="5">
      <t>コウエン</t>
    </rPh>
    <phoneticPr fontId="8"/>
  </si>
  <si>
    <t>Ｈ 7. 4. 1</t>
    <phoneticPr fontId="8"/>
  </si>
  <si>
    <t>てんじん公園</t>
    <rPh sb="4" eb="6">
      <t>コウエン</t>
    </rPh>
    <phoneticPr fontId="8"/>
  </si>
  <si>
    <t>田窪水木公園</t>
    <rPh sb="0" eb="2">
      <t>タクボ</t>
    </rPh>
    <rPh sb="2" eb="4">
      <t>ミズキ</t>
    </rPh>
    <rPh sb="4" eb="6">
      <t>コウエン</t>
    </rPh>
    <phoneticPr fontId="8"/>
  </si>
  <si>
    <t>田窪</t>
    <rPh sb="0" eb="2">
      <t>タクボ</t>
    </rPh>
    <phoneticPr fontId="8"/>
  </si>
  <si>
    <t>Ｈ16. 2.18</t>
    <phoneticPr fontId="8"/>
  </si>
  <si>
    <t>牛渕横畑公園</t>
    <rPh sb="0" eb="1">
      <t>ウシ</t>
    </rPh>
    <rPh sb="1" eb="2">
      <t>フチ</t>
    </rPh>
    <rPh sb="2" eb="4">
      <t>ヨコハタ</t>
    </rPh>
    <rPh sb="4" eb="6">
      <t>コウエン</t>
    </rPh>
    <phoneticPr fontId="8"/>
  </si>
  <si>
    <t>牛渕</t>
    <rPh sb="0" eb="1">
      <t>ウシ</t>
    </rPh>
    <rPh sb="1" eb="2">
      <t>フチ</t>
    </rPh>
    <phoneticPr fontId="8"/>
  </si>
  <si>
    <t>Ｈ16. 4. 1</t>
    <phoneticPr fontId="8"/>
  </si>
  <si>
    <t>南方東公園</t>
    <rPh sb="0" eb="2">
      <t>ミナミガタ</t>
    </rPh>
    <rPh sb="2" eb="3">
      <t>ヒガシ</t>
    </rPh>
    <rPh sb="3" eb="5">
      <t>コウエン</t>
    </rPh>
    <phoneticPr fontId="8"/>
  </si>
  <si>
    <t>南方</t>
    <rPh sb="0" eb="1">
      <t>ミナミ</t>
    </rPh>
    <rPh sb="1" eb="2">
      <t>カタ</t>
    </rPh>
    <phoneticPr fontId="8"/>
  </si>
  <si>
    <t>Ｈ 3. 4. 1</t>
    <phoneticPr fontId="8"/>
  </si>
  <si>
    <t>北方西公園</t>
    <rPh sb="0" eb="2">
      <t>キタガタ</t>
    </rPh>
    <rPh sb="2" eb="3">
      <t>ニシ</t>
    </rPh>
    <rPh sb="3" eb="5">
      <t>コウエン</t>
    </rPh>
    <phoneticPr fontId="8"/>
  </si>
  <si>
    <t>北方</t>
    <rPh sb="0" eb="2">
      <t>キタガタ</t>
    </rPh>
    <phoneticPr fontId="8"/>
  </si>
  <si>
    <t>Ｈ 8. 4. 1</t>
    <phoneticPr fontId="8"/>
  </si>
  <si>
    <t xml:space="preserve"> </t>
    <phoneticPr fontId="8"/>
  </si>
  <si>
    <t>八反地ふれあい広場</t>
    <rPh sb="0" eb="2">
      <t>ハッタン</t>
    </rPh>
    <rPh sb="2" eb="3">
      <t>チ</t>
    </rPh>
    <rPh sb="7" eb="9">
      <t>ヒロバ</t>
    </rPh>
    <phoneticPr fontId="8"/>
  </si>
  <si>
    <t>志津川</t>
    <rPh sb="0" eb="1">
      <t>シ</t>
    </rPh>
    <rPh sb="1" eb="2">
      <t>ツ</t>
    </rPh>
    <rPh sb="2" eb="3">
      <t>カワ</t>
    </rPh>
    <phoneticPr fontId="8"/>
  </si>
  <si>
    <t>Ｈ17. 4. 1</t>
    <phoneticPr fontId="8"/>
  </si>
  <si>
    <t>くぼの泉公園</t>
    <rPh sb="3" eb="4">
      <t>イズミ</t>
    </rPh>
    <rPh sb="4" eb="6">
      <t>コウエン</t>
    </rPh>
    <phoneticPr fontId="8"/>
  </si>
  <si>
    <t>Ｈ20. 4. 1</t>
    <phoneticPr fontId="8"/>
  </si>
  <si>
    <t>おたび公園</t>
    <rPh sb="3" eb="5">
      <t>コウエン</t>
    </rPh>
    <phoneticPr fontId="8"/>
  </si>
  <si>
    <t>志津川南</t>
    <rPh sb="0" eb="3">
      <t>シツカワ</t>
    </rPh>
    <rPh sb="3" eb="4">
      <t>ミナミ</t>
    </rPh>
    <phoneticPr fontId="8"/>
  </si>
  <si>
    <t>Ｈ30.12. 1</t>
    <phoneticPr fontId="8"/>
  </si>
  <si>
    <t>千田窪公園</t>
    <rPh sb="0" eb="1">
      <t>セン</t>
    </rPh>
    <rPh sb="1" eb="3">
      <t>タノクボ</t>
    </rPh>
    <rPh sb="3" eb="5">
      <t>コウエン</t>
    </rPh>
    <phoneticPr fontId="8"/>
  </si>
  <si>
    <t>踊田公園</t>
    <rPh sb="0" eb="1">
      <t>オドリ</t>
    </rPh>
    <rPh sb="1" eb="2">
      <t>タ</t>
    </rPh>
    <rPh sb="2" eb="4">
      <t>コウエン</t>
    </rPh>
    <phoneticPr fontId="8"/>
  </si>
  <si>
    <t>垣之内公園</t>
    <rPh sb="0" eb="1">
      <t>カキ</t>
    </rPh>
    <rPh sb="1" eb="2">
      <t>ノ</t>
    </rPh>
    <rPh sb="2" eb="3">
      <t>ウチ</t>
    </rPh>
    <rPh sb="3" eb="5">
      <t>コウエン</t>
    </rPh>
    <phoneticPr fontId="8"/>
  </si>
  <si>
    <t>下窪公園</t>
    <rPh sb="0" eb="1">
      <t>シモ</t>
    </rPh>
    <rPh sb="1" eb="2">
      <t>クボ</t>
    </rPh>
    <rPh sb="2" eb="4">
      <t>コウエン</t>
    </rPh>
    <phoneticPr fontId="8"/>
  </si>
  <si>
    <t>駅前公園</t>
    <rPh sb="0" eb="2">
      <t>エキマエ</t>
    </rPh>
    <rPh sb="2" eb="4">
      <t>コウエン</t>
    </rPh>
    <phoneticPr fontId="8"/>
  </si>
  <si>
    <t>万能公園</t>
    <rPh sb="0" eb="1">
      <t>マン</t>
    </rPh>
    <rPh sb="1" eb="2">
      <t>ノウ</t>
    </rPh>
    <rPh sb="2" eb="4">
      <t>コウエン</t>
    </rPh>
    <phoneticPr fontId="8"/>
  </si>
  <si>
    <t>都市基幹公園</t>
    <rPh sb="0" eb="2">
      <t>トシ</t>
    </rPh>
    <rPh sb="2" eb="4">
      <t>キカン</t>
    </rPh>
    <rPh sb="4" eb="6">
      <t>コウエン</t>
    </rPh>
    <phoneticPr fontId="8"/>
  </si>
  <si>
    <t>総合</t>
    <rPh sb="0" eb="2">
      <t>ソウゴウ</t>
    </rPh>
    <phoneticPr fontId="8"/>
  </si>
  <si>
    <t>東温市総合公園</t>
    <rPh sb="0" eb="3">
      <t>トウ</t>
    </rPh>
    <rPh sb="3" eb="5">
      <t>ソウゴウ</t>
    </rPh>
    <rPh sb="5" eb="7">
      <t>コウエン</t>
    </rPh>
    <phoneticPr fontId="8"/>
  </si>
  <si>
    <t>Ｈ 9. 5.26</t>
    <phoneticPr fontId="8"/>
  </si>
  <si>
    <t>都市緑地</t>
    <rPh sb="0" eb="2">
      <t>トシ</t>
    </rPh>
    <rPh sb="2" eb="4">
      <t>リョクチ</t>
    </rPh>
    <phoneticPr fontId="8"/>
  </si>
  <si>
    <t>重信川緑地公園</t>
    <rPh sb="0" eb="2">
      <t>シゲノブ</t>
    </rPh>
    <rPh sb="2" eb="3">
      <t>カワ</t>
    </rPh>
    <rPh sb="3" eb="5">
      <t>リョクチ</t>
    </rPh>
    <rPh sb="5" eb="7">
      <t>コウエン</t>
    </rPh>
    <phoneticPr fontId="8"/>
  </si>
  <si>
    <t>重信川河川敷</t>
    <rPh sb="0" eb="2">
      <t>シゲノブ</t>
    </rPh>
    <rPh sb="2" eb="3">
      <t>カワ</t>
    </rPh>
    <rPh sb="3" eb="5">
      <t>カセン</t>
    </rPh>
    <rPh sb="5" eb="6">
      <t>シ</t>
    </rPh>
    <phoneticPr fontId="8"/>
  </si>
  <si>
    <t>Ｓ58. 4. 1</t>
    <phoneticPr fontId="8"/>
  </si>
  <si>
    <t>重信川みんなの広場</t>
    <rPh sb="0" eb="2">
      <t>シゲノブ</t>
    </rPh>
    <rPh sb="2" eb="3">
      <t>ガワ</t>
    </rPh>
    <rPh sb="7" eb="9">
      <t>ヒロバ</t>
    </rPh>
    <phoneticPr fontId="8"/>
  </si>
  <si>
    <t>Ｈ 6. 4. 1</t>
    <phoneticPr fontId="8"/>
  </si>
  <si>
    <t>重信川かすみの森公園</t>
    <rPh sb="0" eb="2">
      <t>シゲノブ</t>
    </rPh>
    <rPh sb="2" eb="3">
      <t>ガワ</t>
    </rPh>
    <rPh sb="7" eb="8">
      <t>モリ</t>
    </rPh>
    <rPh sb="8" eb="10">
      <t>コウエン</t>
    </rPh>
    <phoneticPr fontId="8"/>
  </si>
  <si>
    <t>重信川樋口公園</t>
    <rPh sb="0" eb="2">
      <t>シゲノブ</t>
    </rPh>
    <rPh sb="2" eb="3">
      <t>カワ</t>
    </rPh>
    <rPh sb="3" eb="5">
      <t>ヒグチ</t>
    </rPh>
    <rPh sb="5" eb="7">
      <t>コウエン</t>
    </rPh>
    <phoneticPr fontId="8"/>
  </si>
  <si>
    <t>桜づつみ公園</t>
    <rPh sb="0" eb="1">
      <t>サクラ</t>
    </rPh>
    <rPh sb="4" eb="6">
      <t>コウエン</t>
    </rPh>
    <phoneticPr fontId="8"/>
  </si>
  <si>
    <t>茶堂公園</t>
    <rPh sb="0" eb="2">
      <t>チャドウ</t>
    </rPh>
    <rPh sb="2" eb="4">
      <t>コウエン</t>
    </rPh>
    <phoneticPr fontId="8"/>
  </si>
  <si>
    <t>Ｓ48. 4. 1</t>
    <phoneticPr fontId="8"/>
  </si>
  <si>
    <t>22箇所</t>
    <rPh sb="2" eb="4">
      <t>カショ</t>
    </rPh>
    <phoneticPr fontId="8"/>
  </si>
  <si>
    <t>　　 （資料：都市整備課）</t>
    <rPh sb="4" eb="6">
      <t>シリョウ</t>
    </rPh>
    <rPh sb="7" eb="9">
      <t>トシ</t>
    </rPh>
    <rPh sb="9" eb="11">
      <t>セイビ</t>
    </rPh>
    <rPh sb="11" eb="12">
      <t>カ</t>
    </rPh>
    <phoneticPr fontId="8"/>
  </si>
  <si>
    <t>６０．道路の延長・面積・改良の状況</t>
    <rPh sb="3" eb="5">
      <t>ドウロ</t>
    </rPh>
    <rPh sb="6" eb="8">
      <t>エンチョウ</t>
    </rPh>
    <rPh sb="9" eb="11">
      <t>メンセキ</t>
    </rPh>
    <rPh sb="12" eb="14">
      <t>カイリョウ</t>
    </rPh>
    <rPh sb="15" eb="17">
      <t>ジョウキョウ</t>
    </rPh>
    <phoneticPr fontId="8"/>
  </si>
  <si>
    <t>（単位：路線、ｍ、㎡、％）</t>
    <rPh sb="1" eb="3">
      <t>タンイ</t>
    </rPh>
    <rPh sb="4" eb="6">
      <t>ロセン</t>
    </rPh>
    <phoneticPr fontId="8"/>
  </si>
  <si>
    <t>国道</t>
    <rPh sb="0" eb="2">
      <t>コクドウ</t>
    </rPh>
    <phoneticPr fontId="8"/>
  </si>
  <si>
    <t>県道</t>
    <rPh sb="0" eb="2">
      <t>ケンドウ</t>
    </rPh>
    <phoneticPr fontId="8"/>
  </si>
  <si>
    <t>市道</t>
    <rPh sb="0" eb="2">
      <t>シ</t>
    </rPh>
    <phoneticPr fontId="8"/>
  </si>
  <si>
    <t>路線数</t>
    <rPh sb="0" eb="2">
      <t>ロセン</t>
    </rPh>
    <rPh sb="2" eb="3">
      <t>スウ</t>
    </rPh>
    <phoneticPr fontId="8"/>
  </si>
  <si>
    <t>実延長</t>
    <rPh sb="0" eb="1">
      <t>ジツ</t>
    </rPh>
    <rPh sb="1" eb="3">
      <t>エンチョウ</t>
    </rPh>
    <phoneticPr fontId="8"/>
  </si>
  <si>
    <t>道路部面積</t>
    <rPh sb="0" eb="2">
      <t>ドウロ</t>
    </rPh>
    <rPh sb="2" eb="3">
      <t>ブ</t>
    </rPh>
    <phoneticPr fontId="8"/>
  </si>
  <si>
    <t>改良済延長</t>
    <rPh sb="0" eb="2">
      <t>カイリョウ</t>
    </rPh>
    <rPh sb="2" eb="3">
      <t>スミ</t>
    </rPh>
    <phoneticPr fontId="8"/>
  </si>
  <si>
    <t>改良率</t>
    <rPh sb="0" eb="2">
      <t>カイリョウ</t>
    </rPh>
    <rPh sb="2" eb="3">
      <t>リツ</t>
    </rPh>
    <phoneticPr fontId="8"/>
  </si>
  <si>
    <t>〈市道内訳〉</t>
    <rPh sb="1" eb="3">
      <t>シドウ</t>
    </rPh>
    <rPh sb="3" eb="5">
      <t>ウチワケ</t>
    </rPh>
    <phoneticPr fontId="8"/>
  </si>
  <si>
    <t>１級市道</t>
    <rPh sb="1" eb="2">
      <t>キュウ</t>
    </rPh>
    <rPh sb="2" eb="4">
      <t>シ</t>
    </rPh>
    <phoneticPr fontId="8"/>
  </si>
  <si>
    <t>２級市道</t>
    <rPh sb="1" eb="2">
      <t>キュウ</t>
    </rPh>
    <rPh sb="2" eb="4">
      <t>シ</t>
    </rPh>
    <phoneticPr fontId="8"/>
  </si>
  <si>
    <t>その他市道</t>
    <rPh sb="2" eb="3">
      <t>タ</t>
    </rPh>
    <rPh sb="3" eb="5">
      <t>シ</t>
    </rPh>
    <phoneticPr fontId="8"/>
  </si>
  <si>
    <t>※各年４月１日現在</t>
    <rPh sb="1" eb="3">
      <t>カクネン</t>
    </rPh>
    <rPh sb="4" eb="5">
      <t>ガツ</t>
    </rPh>
    <rPh sb="6" eb="7">
      <t>ヒ</t>
    </rPh>
    <rPh sb="7" eb="9">
      <t>ゲンザイ</t>
    </rPh>
    <phoneticPr fontId="8"/>
  </si>
  <si>
    <t>（資料：「愛媛の道路」）</t>
    <rPh sb="1" eb="3">
      <t>シリョウ</t>
    </rPh>
    <rPh sb="5" eb="7">
      <t>エヒメ</t>
    </rPh>
    <rPh sb="8" eb="10">
      <t>ドウロ</t>
    </rPh>
    <phoneticPr fontId="8"/>
  </si>
  <si>
    <t>６１．道路の舗装・歩道の設置状況</t>
    <rPh sb="3" eb="5">
      <t>ドウロ</t>
    </rPh>
    <rPh sb="6" eb="8">
      <t>ホソウ</t>
    </rPh>
    <rPh sb="9" eb="11">
      <t>ホドウ</t>
    </rPh>
    <rPh sb="12" eb="14">
      <t>セッチ</t>
    </rPh>
    <rPh sb="14" eb="16">
      <t>ジョウキョウ</t>
    </rPh>
    <phoneticPr fontId="8"/>
  </si>
  <si>
    <t>（単位：ｍ、％）</t>
    <rPh sb="1" eb="3">
      <t>タンイ</t>
    </rPh>
    <phoneticPr fontId="8"/>
  </si>
  <si>
    <t>舗装済延長</t>
    <rPh sb="0" eb="2">
      <t>ホソウ</t>
    </rPh>
    <rPh sb="2" eb="3">
      <t>スミ</t>
    </rPh>
    <phoneticPr fontId="8"/>
  </si>
  <si>
    <t>歩道の延べ延長</t>
    <rPh sb="0" eb="2">
      <t>ホドウ</t>
    </rPh>
    <phoneticPr fontId="8"/>
  </si>
  <si>
    <t>歩道付き道路延長</t>
    <rPh sb="0" eb="2">
      <t>ホドウ</t>
    </rPh>
    <rPh sb="2" eb="3">
      <t>ツ</t>
    </rPh>
    <phoneticPr fontId="8"/>
  </si>
  <si>
    <t>令和　２年</t>
    <rPh sb="0" eb="2">
      <t>レイワ</t>
    </rPh>
    <rPh sb="4" eb="5">
      <t>ネン</t>
    </rPh>
    <phoneticPr fontId="29"/>
  </si>
  <si>
    <t>６２．橋梁の架設状況</t>
    <rPh sb="3" eb="5">
      <t>キョウリョウ</t>
    </rPh>
    <rPh sb="6" eb="8">
      <t>カセツ</t>
    </rPh>
    <rPh sb="8" eb="10">
      <t>ジョウキョウ</t>
    </rPh>
    <phoneticPr fontId="8"/>
  </si>
  <si>
    <t>（単位：箇所、ｍ）</t>
    <rPh sb="1" eb="3">
      <t>タンイ</t>
    </rPh>
    <rPh sb="4" eb="6">
      <t>カショ</t>
    </rPh>
    <phoneticPr fontId="8"/>
  </si>
  <si>
    <t>橋延長</t>
    <rPh sb="0" eb="1">
      <t>キョウ</t>
    </rPh>
    <rPh sb="1" eb="3">
      <t>エンチョウ</t>
    </rPh>
    <phoneticPr fontId="8"/>
  </si>
  <si>
    <t>（市道内訳）</t>
    <rPh sb="1" eb="3">
      <t>シドウ</t>
    </rPh>
    <rPh sb="3" eb="5">
      <t>ウチワケ</t>
    </rPh>
    <phoneticPr fontId="8"/>
  </si>
  <si>
    <t>６３．市営住宅の状況</t>
    <rPh sb="3" eb="4">
      <t>シ</t>
    </rPh>
    <phoneticPr fontId="8"/>
  </si>
  <si>
    <t>団地名</t>
  </si>
  <si>
    <t>種別</t>
  </si>
  <si>
    <t>構造</t>
  </si>
  <si>
    <t>建設年度</t>
  </si>
  <si>
    <t>戸数</t>
  </si>
  <si>
    <t>一戸当床面積</t>
  </si>
  <si>
    <t>延べ床面積</t>
  </si>
  <si>
    <t>敷地面積</t>
  </si>
  <si>
    <t>　宮裏団地</t>
    <phoneticPr fontId="8"/>
  </si>
  <si>
    <t>旧第1種</t>
    <rPh sb="0" eb="1">
      <t>キュウ</t>
    </rPh>
    <phoneticPr fontId="8"/>
  </si>
  <si>
    <t>木造</t>
    <phoneticPr fontId="8"/>
  </si>
  <si>
    <t>昭和39年度</t>
  </si>
  <si>
    <t>旧第2種</t>
    <rPh sb="0" eb="1">
      <t>キュウ</t>
    </rPh>
    <phoneticPr fontId="8"/>
  </si>
  <si>
    <t>〃</t>
  </si>
  <si>
    <t>　田窪第一団地</t>
    <phoneticPr fontId="8"/>
  </si>
  <si>
    <t>　田窪第二団地</t>
    <phoneticPr fontId="8"/>
  </si>
  <si>
    <t>昭和41年度</t>
  </si>
  <si>
    <t>　八反地第一団地</t>
    <phoneticPr fontId="8"/>
  </si>
  <si>
    <t>簡易耐火二階</t>
  </si>
  <si>
    <t>昭和53年度</t>
  </si>
  <si>
    <t>　八反地第二団地</t>
    <phoneticPr fontId="8"/>
  </si>
  <si>
    <t>昭和56年度</t>
  </si>
  <si>
    <t>　樋口団地</t>
    <phoneticPr fontId="8"/>
  </si>
  <si>
    <t>中層耐火構造</t>
  </si>
  <si>
    <t>昭和58年度</t>
  </si>
  <si>
    <t>昭和57年度</t>
  </si>
  <si>
    <t>　横河原団地</t>
    <phoneticPr fontId="8"/>
  </si>
  <si>
    <t>耐火二階構造</t>
    <rPh sb="2" eb="4">
      <t>２カイ</t>
    </rPh>
    <phoneticPr fontId="8"/>
  </si>
  <si>
    <t>昭和60年度</t>
  </si>
  <si>
    <t>　上林団地</t>
    <phoneticPr fontId="8"/>
  </si>
  <si>
    <t>昭和61年度</t>
  </si>
  <si>
    <t>　見奈良団地</t>
    <phoneticPr fontId="8"/>
  </si>
  <si>
    <t>昭和62年度</t>
  </si>
  <si>
    <t>　天神団地</t>
    <rPh sb="1" eb="3">
      <t>テ</t>
    </rPh>
    <rPh sb="3" eb="5">
      <t>ダ</t>
    </rPh>
    <phoneticPr fontId="8"/>
  </si>
  <si>
    <t>昭和47年度</t>
    <phoneticPr fontId="8"/>
  </si>
  <si>
    <t>昭和48年度</t>
    <phoneticPr fontId="8"/>
  </si>
  <si>
    <t>昭和50年度</t>
    <phoneticPr fontId="8"/>
  </si>
  <si>
    <t>昭和51年度</t>
    <phoneticPr fontId="8"/>
  </si>
  <si>
    <t>　保免団地</t>
    <rPh sb="1" eb="3">
      <t>ホ</t>
    </rPh>
    <rPh sb="3" eb="5">
      <t>ダ</t>
    </rPh>
    <phoneticPr fontId="8"/>
  </si>
  <si>
    <t>簡易耐火平屋</t>
    <rPh sb="4" eb="6">
      <t>ヒラヤ</t>
    </rPh>
    <phoneticPr fontId="8"/>
  </si>
  <si>
    <t>昭和45年度</t>
    <phoneticPr fontId="8"/>
  </si>
  <si>
    <t>昭和46年度</t>
    <phoneticPr fontId="8"/>
  </si>
  <si>
    <t>昭和53年度</t>
    <phoneticPr fontId="8"/>
  </si>
  <si>
    <t>　下沖団地</t>
    <rPh sb="1" eb="3">
      <t>シ</t>
    </rPh>
    <rPh sb="3" eb="5">
      <t>ダ</t>
    </rPh>
    <phoneticPr fontId="8"/>
  </si>
  <si>
    <t>Ａ</t>
    <phoneticPr fontId="8"/>
  </si>
  <si>
    <t>平成20年度</t>
    <rPh sb="0" eb="2">
      <t>ヘイセイ</t>
    </rPh>
    <rPh sb="4" eb="5">
      <t>ネン</t>
    </rPh>
    <rPh sb="5" eb="6">
      <t>ド</t>
    </rPh>
    <phoneticPr fontId="8"/>
  </si>
  <si>
    <t>Ｂ</t>
    <phoneticPr fontId="8"/>
  </si>
  <si>
    <t>Ｃ</t>
    <phoneticPr fontId="8"/>
  </si>
  <si>
    <t>Ｄ</t>
    <phoneticPr fontId="8"/>
  </si>
  <si>
    <t>　寺山団地</t>
    <rPh sb="1" eb="3">
      <t>テ</t>
    </rPh>
    <rPh sb="3" eb="5">
      <t>ダ</t>
    </rPh>
    <phoneticPr fontId="8"/>
  </si>
  <si>
    <t>　茶堂団地</t>
    <rPh sb="1" eb="3">
      <t>チャ</t>
    </rPh>
    <rPh sb="3" eb="5">
      <t>ダ</t>
    </rPh>
    <phoneticPr fontId="8"/>
  </si>
  <si>
    <t>平成3年度</t>
    <rPh sb="0" eb="2">
      <t>ヘイセイ</t>
    </rPh>
    <rPh sb="3" eb="4">
      <t>ネン</t>
    </rPh>
    <rPh sb="4" eb="5">
      <t>ド</t>
    </rPh>
    <phoneticPr fontId="8"/>
  </si>
  <si>
    <t>　茶堂南団地</t>
    <rPh sb="1" eb="4">
      <t>チャ</t>
    </rPh>
    <rPh sb="4" eb="6">
      <t>ダ</t>
    </rPh>
    <phoneticPr fontId="8"/>
  </si>
  <si>
    <t>昭和59年度</t>
    <phoneticPr fontId="8"/>
  </si>
  <si>
    <t>（簡易）準耐火構造</t>
    <rPh sb="1" eb="3">
      <t>カンイ</t>
    </rPh>
    <rPh sb="4" eb="5">
      <t>ジュン</t>
    </rPh>
    <rPh sb="7" eb="9">
      <t>コウゾウ</t>
    </rPh>
    <phoneticPr fontId="8"/>
  </si>
  <si>
    <t>耐火構造</t>
    <phoneticPr fontId="8"/>
  </si>
  <si>
    <t>※第１種、第２種の区分は、平成８年の公営住宅法の改正により廃止</t>
    <rPh sb="1" eb="2">
      <t>ダイ</t>
    </rPh>
    <rPh sb="3" eb="4">
      <t>シュ</t>
    </rPh>
    <rPh sb="5" eb="6">
      <t>ダイ</t>
    </rPh>
    <rPh sb="7" eb="8">
      <t>シュ</t>
    </rPh>
    <rPh sb="9" eb="11">
      <t>クブン</t>
    </rPh>
    <rPh sb="13" eb="15">
      <t>ヘイセイ</t>
    </rPh>
    <rPh sb="16" eb="17">
      <t>ネン</t>
    </rPh>
    <rPh sb="18" eb="20">
      <t>コウエイ</t>
    </rPh>
    <rPh sb="20" eb="22">
      <t>ジュウタク</t>
    </rPh>
    <rPh sb="22" eb="23">
      <t>ホウ</t>
    </rPh>
    <rPh sb="24" eb="26">
      <t>カイセイ</t>
    </rPh>
    <rPh sb="29" eb="31">
      <t>ハイシ</t>
    </rPh>
    <phoneticPr fontId="8"/>
  </si>
  <si>
    <t>６４．自動車等保有台数の推移</t>
    <rPh sb="12" eb="14">
      <t>スイイ</t>
    </rPh>
    <phoneticPr fontId="8"/>
  </si>
  <si>
    <t>（単位：台）</t>
    <rPh sb="1" eb="3">
      <t>タンイ</t>
    </rPh>
    <rPh sb="4" eb="5">
      <t>ダイ</t>
    </rPh>
    <phoneticPr fontId="8"/>
  </si>
  <si>
    <t>年次</t>
    <rPh sb="0" eb="2">
      <t>ネンジ</t>
    </rPh>
    <phoneticPr fontId="8"/>
  </si>
  <si>
    <t>貨物車</t>
    <rPh sb="0" eb="3">
      <t>カモツシャ</t>
    </rPh>
    <phoneticPr fontId="8"/>
  </si>
  <si>
    <t>乗合自動車</t>
  </si>
  <si>
    <t>乗用車</t>
    <rPh sb="0" eb="3">
      <t>ジョウヨウシャ</t>
    </rPh>
    <phoneticPr fontId="8"/>
  </si>
  <si>
    <t>特種（殊）
自動車</t>
    <rPh sb="1" eb="2">
      <t>シュ</t>
    </rPh>
    <phoneticPr fontId="8"/>
  </si>
  <si>
    <t>二輪車</t>
    <rPh sb="0" eb="3">
      <t>ニリンシャ</t>
    </rPh>
    <phoneticPr fontId="8"/>
  </si>
  <si>
    <t>１世帯当たり乗
用自動車車両数</t>
    <rPh sb="6" eb="7">
      <t>ジョウ</t>
    </rPh>
    <rPh sb="8" eb="9">
      <t>ヨウ</t>
    </rPh>
    <rPh sb="9" eb="12">
      <t>ジドウシャ</t>
    </rPh>
    <rPh sb="12" eb="14">
      <t>シャリョウ</t>
    </rPh>
    <rPh sb="14" eb="15">
      <t>スウ</t>
    </rPh>
    <phoneticPr fontId="8"/>
  </si>
  <si>
    <t>（うち自家用）</t>
    <phoneticPr fontId="8"/>
  </si>
  <si>
    <t>（うち軽四輪）</t>
    <phoneticPr fontId="8"/>
  </si>
  <si>
    <t>平成２８年</t>
    <phoneticPr fontId="8"/>
  </si>
  <si>
    <t>※各年３月３１日現在　　　　　　　　　　　　　　　　　　　　　　　　　　　　　　　　　　　　　　　　　　</t>
    <rPh sb="1" eb="3">
      <t>カクネン</t>
    </rPh>
    <rPh sb="4" eb="5">
      <t>ガツ</t>
    </rPh>
    <rPh sb="7" eb="8">
      <t>ヒ</t>
    </rPh>
    <rPh sb="8" eb="10">
      <t>ゲンザイ</t>
    </rPh>
    <phoneticPr fontId="8"/>
  </si>
  <si>
    <t>（資料：四国運輸局「自動車数の推移」）</t>
    <rPh sb="1" eb="3">
      <t>シリョウ</t>
    </rPh>
    <rPh sb="4" eb="6">
      <t>シコク</t>
    </rPh>
    <rPh sb="6" eb="8">
      <t>ウンユ</t>
    </rPh>
    <rPh sb="8" eb="9">
      <t>キョク</t>
    </rPh>
    <rPh sb="10" eb="13">
      <t>ジドウシャ</t>
    </rPh>
    <rPh sb="13" eb="14">
      <t>スウ</t>
    </rPh>
    <rPh sb="15" eb="17">
      <t>スイイ</t>
    </rPh>
    <phoneticPr fontId="8"/>
  </si>
  <si>
    <t>※令和２年の二輪車について、軽二輪車は含まない　　　　　　　　　　　　　　　　　　　　　　　　　　　　</t>
    <rPh sb="1" eb="3">
      <t>レイワ</t>
    </rPh>
    <rPh sb="4" eb="5">
      <t>ネン</t>
    </rPh>
    <rPh sb="6" eb="9">
      <t>ニリンシャ</t>
    </rPh>
    <rPh sb="14" eb="15">
      <t>ケイ</t>
    </rPh>
    <rPh sb="15" eb="18">
      <t>ニリンシャ</t>
    </rPh>
    <rPh sb="19" eb="20">
      <t>フク</t>
    </rPh>
    <phoneticPr fontId="8"/>
  </si>
  <si>
    <t>６５．原付・軽自動車等保有台数の推移</t>
    <rPh sb="16" eb="18">
      <t>スイイ</t>
    </rPh>
    <phoneticPr fontId="8"/>
  </si>
  <si>
    <t>（単位：台）</t>
    <phoneticPr fontId="8"/>
  </si>
  <si>
    <t>車種</t>
    <phoneticPr fontId="8"/>
  </si>
  <si>
    <t>令和３年</t>
    <rPh sb="0" eb="2">
      <t>レイワ</t>
    </rPh>
    <rPh sb="3" eb="4">
      <t>ネン</t>
    </rPh>
    <phoneticPr fontId="8"/>
  </si>
  <si>
    <t>　原付１種　（ 50ccまで）</t>
    <phoneticPr fontId="8"/>
  </si>
  <si>
    <t>　原付２種乙（ 90ccまで）</t>
    <phoneticPr fontId="8"/>
  </si>
  <si>
    <t>　原付２種甲（125ccまで）</t>
    <phoneticPr fontId="8"/>
  </si>
  <si>
    <t>　ミニカー</t>
    <phoneticPr fontId="8"/>
  </si>
  <si>
    <t>小計</t>
    <phoneticPr fontId="8"/>
  </si>
  <si>
    <t>　軽二輪　　（250ccまで）</t>
    <phoneticPr fontId="8"/>
  </si>
  <si>
    <t>　軽三輪</t>
    <phoneticPr fontId="8"/>
  </si>
  <si>
    <t>　軽四輪乗用（自家用）</t>
    <phoneticPr fontId="8"/>
  </si>
  <si>
    <t>　軽四輪乗用（営業用）</t>
    <rPh sb="7" eb="9">
      <t>エイギョウ</t>
    </rPh>
    <phoneticPr fontId="8"/>
  </si>
  <si>
    <t>　軽四輪貨物（自家用）</t>
    <phoneticPr fontId="8"/>
  </si>
  <si>
    <t>　軽四輪貨物（営業用）</t>
    <phoneticPr fontId="8"/>
  </si>
  <si>
    <t>　農耕用</t>
    <phoneticPr fontId="8"/>
  </si>
  <si>
    <t>　特殊作業用</t>
    <phoneticPr fontId="8"/>
  </si>
  <si>
    <t>　小型二輪自動車</t>
    <phoneticPr fontId="8"/>
  </si>
  <si>
    <t>※各年４月１日現在</t>
  </si>
  <si>
    <t>（資料：税務課「軽自動車税（種別割）当初調定」）</t>
    <rPh sb="14" eb="16">
      <t>シュベツ</t>
    </rPh>
    <rPh sb="16" eb="17">
      <t>ワリ</t>
    </rPh>
    <phoneticPr fontId="8"/>
  </si>
  <si>
    <t>※令和元年度までは「軽自動車税当初調定」</t>
    <phoneticPr fontId="8"/>
  </si>
  <si>
    <t>６６．松山自動車道川内インター交通量</t>
    <rPh sb="3" eb="5">
      <t>マツヤマ</t>
    </rPh>
    <rPh sb="5" eb="8">
      <t>ジドウシャ</t>
    </rPh>
    <rPh sb="8" eb="9">
      <t>ドウ</t>
    </rPh>
    <rPh sb="9" eb="11">
      <t>カワウチ</t>
    </rPh>
    <rPh sb="15" eb="17">
      <t>コウツウ</t>
    </rPh>
    <rPh sb="17" eb="18">
      <t>リョウ</t>
    </rPh>
    <phoneticPr fontId="8"/>
  </si>
  <si>
    <t>月次</t>
    <rPh sb="0" eb="1">
      <t>ツキ</t>
    </rPh>
    <rPh sb="1" eb="2">
      <t>ジ</t>
    </rPh>
    <phoneticPr fontId="8"/>
  </si>
  <si>
    <t>出入交通量</t>
    <rPh sb="0" eb="2">
      <t>デイリ</t>
    </rPh>
    <rPh sb="2" eb="4">
      <t>コウツウ</t>
    </rPh>
    <rPh sb="4" eb="5">
      <t>リョウ</t>
    </rPh>
    <phoneticPr fontId="8"/>
  </si>
  <si>
    <t>※令和２年次</t>
    <rPh sb="1" eb="3">
      <t>レイワ</t>
    </rPh>
    <rPh sb="5" eb="6">
      <t>ジ</t>
    </rPh>
    <phoneticPr fontId="8"/>
  </si>
  <si>
    <t>（資料：西日本高速道路㈱）</t>
    <phoneticPr fontId="8"/>
  </si>
  <si>
    <t>６７．伊予鉄道横河原線市内各駅発着別年間利用者数の推移</t>
    <rPh sb="11" eb="13">
      <t>シナイ</t>
    </rPh>
    <rPh sb="13" eb="15">
      <t>カクエキ</t>
    </rPh>
    <rPh sb="15" eb="16">
      <t>ハツ</t>
    </rPh>
    <rPh sb="16" eb="17">
      <t>チャク</t>
    </rPh>
    <rPh sb="17" eb="18">
      <t>ベツ</t>
    </rPh>
    <rPh sb="18" eb="20">
      <t>ネンカン</t>
    </rPh>
    <rPh sb="25" eb="27">
      <t>スイイ</t>
    </rPh>
    <phoneticPr fontId="8"/>
  </si>
  <si>
    <t>年次</t>
    <rPh sb="0" eb="1">
      <t>トシ</t>
    </rPh>
    <rPh sb="1" eb="2">
      <t>ツギ</t>
    </rPh>
    <phoneticPr fontId="8"/>
  </si>
  <si>
    <t>牛渕駅</t>
    <rPh sb="0" eb="2">
      <t>ウシブチ</t>
    </rPh>
    <rPh sb="2" eb="3">
      <t>エキ</t>
    </rPh>
    <phoneticPr fontId="8"/>
  </si>
  <si>
    <t>田窪駅</t>
    <rPh sb="0" eb="2">
      <t>タノクボ</t>
    </rPh>
    <rPh sb="2" eb="3">
      <t>エキ</t>
    </rPh>
    <phoneticPr fontId="8"/>
  </si>
  <si>
    <t>定期外</t>
    <rPh sb="0" eb="2">
      <t>テイキ</t>
    </rPh>
    <rPh sb="2" eb="3">
      <t>ガイ</t>
    </rPh>
    <phoneticPr fontId="8"/>
  </si>
  <si>
    <t>定期</t>
    <rPh sb="0" eb="2">
      <t>テイキ</t>
    </rPh>
    <phoneticPr fontId="8"/>
  </si>
  <si>
    <t>発</t>
    <rPh sb="0" eb="1">
      <t>ハツ</t>
    </rPh>
    <phoneticPr fontId="8"/>
  </si>
  <si>
    <t>着</t>
    <rPh sb="0" eb="1">
      <t>ツ</t>
    </rPh>
    <phoneticPr fontId="8"/>
  </si>
  <si>
    <t>一日平均
利用客数
（令和２年）</t>
    <rPh sb="0" eb="2">
      <t>イチニチ</t>
    </rPh>
    <rPh sb="2" eb="4">
      <t>ヘイキン</t>
    </rPh>
    <rPh sb="5" eb="7">
      <t>リヨウ</t>
    </rPh>
    <rPh sb="7" eb="9">
      <t>キャクスウ</t>
    </rPh>
    <rPh sb="11" eb="13">
      <t>レイワ</t>
    </rPh>
    <rPh sb="14" eb="15">
      <t>ネン</t>
    </rPh>
    <phoneticPr fontId="8"/>
  </si>
  <si>
    <t>見奈良駅</t>
    <rPh sb="0" eb="3">
      <t>ミナラ</t>
    </rPh>
    <rPh sb="3" eb="4">
      <t>エキ</t>
    </rPh>
    <phoneticPr fontId="8"/>
  </si>
  <si>
    <t>愛大医学部南口駅</t>
    <rPh sb="0" eb="1">
      <t>アイ</t>
    </rPh>
    <rPh sb="1" eb="2">
      <t>ダイ</t>
    </rPh>
    <rPh sb="2" eb="4">
      <t>イガク</t>
    </rPh>
    <rPh sb="4" eb="5">
      <t>ブ</t>
    </rPh>
    <rPh sb="5" eb="7">
      <t>ミナミグチ</t>
    </rPh>
    <rPh sb="7" eb="8">
      <t>エキ</t>
    </rPh>
    <phoneticPr fontId="8"/>
  </si>
  <si>
    <t>横河原駅</t>
    <rPh sb="0" eb="1">
      <t>ヨコ</t>
    </rPh>
    <rPh sb="1" eb="3">
      <t>カワラ</t>
    </rPh>
    <rPh sb="3" eb="4">
      <t>エキ</t>
    </rPh>
    <phoneticPr fontId="8"/>
  </si>
  <si>
    <t>（資料：伊予鉄道㈱）</t>
    <rPh sb="1" eb="3">
      <t>シリョウ</t>
    </rPh>
    <rPh sb="4" eb="6">
      <t>イヨ</t>
    </rPh>
    <rPh sb="6" eb="8">
      <t>テツドウ</t>
    </rPh>
    <phoneticPr fontId="8"/>
  </si>
  <si>
    <t xml:space="preserve">６８．水道給水状況    </t>
    <phoneticPr fontId="8"/>
  </si>
  <si>
    <t>（単位：人、％、㎥）</t>
    <rPh sb="1" eb="3">
      <t>タンイ</t>
    </rPh>
    <rPh sb="4" eb="5">
      <t>ニン</t>
    </rPh>
    <phoneticPr fontId="8"/>
  </si>
  <si>
    <t>項目</t>
    <rPh sb="0" eb="2">
      <t>コウモク</t>
    </rPh>
    <phoneticPr fontId="8"/>
  </si>
  <si>
    <t>令和元年度</t>
    <rPh sb="0" eb="2">
      <t>レイワ</t>
    </rPh>
    <rPh sb="2" eb="3">
      <t>モト</t>
    </rPh>
    <rPh sb="3" eb="5">
      <t>ネンド</t>
    </rPh>
    <phoneticPr fontId="8"/>
  </si>
  <si>
    <t>令和２年度</t>
    <rPh sb="0" eb="2">
      <t>レイワ</t>
    </rPh>
    <rPh sb="3" eb="5">
      <t>ネンド</t>
    </rPh>
    <phoneticPr fontId="8"/>
  </si>
  <si>
    <t>　行政区域内人口</t>
    <rPh sb="1" eb="3">
      <t>ギョウセイ</t>
    </rPh>
    <rPh sb="3" eb="6">
      <t>クイキナイ</t>
    </rPh>
    <rPh sb="6" eb="8">
      <t>ジンコウ</t>
    </rPh>
    <phoneticPr fontId="8"/>
  </si>
  <si>
    <t>　計画給水人口</t>
    <rPh sb="1" eb="3">
      <t>ケイカク</t>
    </rPh>
    <rPh sb="3" eb="5">
      <t>キュウスイ</t>
    </rPh>
    <rPh sb="5" eb="7">
      <t>ジンコウ</t>
    </rPh>
    <phoneticPr fontId="8"/>
  </si>
  <si>
    <t>　現在給水人口</t>
    <rPh sb="1" eb="3">
      <t>ゲンザイ</t>
    </rPh>
    <rPh sb="3" eb="5">
      <t>キュウスイ</t>
    </rPh>
    <rPh sb="5" eb="7">
      <t>ジンコウ</t>
    </rPh>
    <phoneticPr fontId="8"/>
  </si>
  <si>
    <t>　普及率</t>
    <rPh sb="1" eb="3">
      <t>フキュウ</t>
    </rPh>
    <rPh sb="3" eb="4">
      <t>リツ</t>
    </rPh>
    <phoneticPr fontId="8"/>
  </si>
  <si>
    <t>　年間総配水量</t>
    <rPh sb="1" eb="3">
      <t>ネンカン</t>
    </rPh>
    <rPh sb="3" eb="4">
      <t>ソウ</t>
    </rPh>
    <rPh sb="4" eb="6">
      <t>ハイスイ</t>
    </rPh>
    <rPh sb="6" eb="7">
      <t>リョウ</t>
    </rPh>
    <phoneticPr fontId="8"/>
  </si>
  <si>
    <t>※各年度３月３１日現在</t>
    <rPh sb="1" eb="3">
      <t>カクネン</t>
    </rPh>
    <rPh sb="3" eb="4">
      <t>ド</t>
    </rPh>
    <rPh sb="5" eb="6">
      <t>ガツ</t>
    </rPh>
    <rPh sb="8" eb="11">
      <t>ニチゲンザイ</t>
    </rPh>
    <phoneticPr fontId="8"/>
  </si>
  <si>
    <t>（資料：上下水道課）</t>
    <rPh sb="4" eb="5">
      <t>ウエ</t>
    </rPh>
    <rPh sb="5" eb="6">
      <t>シタ</t>
    </rPh>
    <rPh sb="6" eb="8">
      <t>スイドウ</t>
    </rPh>
    <rPh sb="8" eb="9">
      <t>カ</t>
    </rPh>
    <phoneticPr fontId="8"/>
  </si>
  <si>
    <t>※行政区域内人口・・・住民基本台帳による人口</t>
    <rPh sb="1" eb="3">
      <t>ギョウセイ</t>
    </rPh>
    <rPh sb="3" eb="6">
      <t>クイキナイ</t>
    </rPh>
    <rPh sb="6" eb="8">
      <t>ジンコウ</t>
    </rPh>
    <rPh sb="11" eb="13">
      <t>ジュウミン</t>
    </rPh>
    <rPh sb="13" eb="15">
      <t>キホン</t>
    </rPh>
    <rPh sb="15" eb="17">
      <t>ダイチョウ</t>
    </rPh>
    <rPh sb="20" eb="22">
      <t>ジンコウ</t>
    </rPh>
    <phoneticPr fontId="8"/>
  </si>
  <si>
    <t>※普及率・・・行政区域内人口に対する現在給水人口の割合</t>
    <rPh sb="1" eb="3">
      <t>フキュウ</t>
    </rPh>
    <rPh sb="3" eb="4">
      <t>リツ</t>
    </rPh>
    <rPh sb="7" eb="9">
      <t>ギョウセイ</t>
    </rPh>
    <rPh sb="9" eb="12">
      <t>クイキナイ</t>
    </rPh>
    <rPh sb="12" eb="14">
      <t>ジンコウ</t>
    </rPh>
    <rPh sb="15" eb="16">
      <t>タイ</t>
    </rPh>
    <rPh sb="18" eb="20">
      <t>ゲンザイ</t>
    </rPh>
    <rPh sb="20" eb="22">
      <t>キュウスイ</t>
    </rPh>
    <rPh sb="22" eb="24">
      <t>ジンコウ</t>
    </rPh>
    <rPh sb="25" eb="27">
      <t>ワリアイ</t>
    </rPh>
    <phoneticPr fontId="8"/>
  </si>
  <si>
    <t>６９．下水道等の整備状況</t>
    <rPh sb="3" eb="6">
      <t>ゲスイドウ</t>
    </rPh>
    <rPh sb="6" eb="7">
      <t>トウ</t>
    </rPh>
    <rPh sb="8" eb="10">
      <t>セイビ</t>
    </rPh>
    <phoneticPr fontId="8"/>
  </si>
  <si>
    <t>（単位：ha、％、人、㎥）</t>
    <rPh sb="1" eb="3">
      <t>タンイ</t>
    </rPh>
    <rPh sb="9" eb="10">
      <t>ニン</t>
    </rPh>
    <phoneticPr fontId="8"/>
  </si>
  <si>
    <t>項目</t>
    <rPh sb="0" eb="1">
      <t>コウ</t>
    </rPh>
    <rPh sb="1" eb="2">
      <t>メ</t>
    </rPh>
    <phoneticPr fontId="8"/>
  </si>
  <si>
    <t>公共下水道事業</t>
    <rPh sb="0" eb="1">
      <t>オオヤケ</t>
    </rPh>
    <rPh sb="1" eb="2">
      <t>トモ</t>
    </rPh>
    <rPh sb="2" eb="3">
      <t>シタ</t>
    </rPh>
    <rPh sb="3" eb="4">
      <t>ミズ</t>
    </rPh>
    <rPh sb="4" eb="5">
      <t>ミチ</t>
    </rPh>
    <rPh sb="5" eb="6">
      <t>コト</t>
    </rPh>
    <rPh sb="6" eb="7">
      <t>ギョウ</t>
    </rPh>
    <phoneticPr fontId="8"/>
  </si>
  <si>
    <t>農業集落排水事業</t>
    <rPh sb="0" eb="1">
      <t>ノウ</t>
    </rPh>
    <rPh sb="1" eb="2">
      <t>ギョウ</t>
    </rPh>
    <rPh sb="2" eb="3">
      <t>シュウ</t>
    </rPh>
    <rPh sb="3" eb="4">
      <t>ラク</t>
    </rPh>
    <rPh sb="4" eb="5">
      <t>オシヒラ</t>
    </rPh>
    <rPh sb="5" eb="6">
      <t>ミズ</t>
    </rPh>
    <rPh sb="6" eb="7">
      <t>コト</t>
    </rPh>
    <rPh sb="7" eb="8">
      <t>ギョウ</t>
    </rPh>
    <phoneticPr fontId="8"/>
  </si>
  <si>
    <t>重信処理区</t>
    <rPh sb="0" eb="2">
      <t>シゲノブ</t>
    </rPh>
    <rPh sb="2" eb="4">
      <t>ショリ</t>
    </rPh>
    <rPh sb="4" eb="5">
      <t>ク</t>
    </rPh>
    <phoneticPr fontId="8"/>
  </si>
  <si>
    <t>川内処理区</t>
    <rPh sb="0" eb="2">
      <t>カワウチ</t>
    </rPh>
    <rPh sb="2" eb="4">
      <t>ショリ</t>
    </rPh>
    <rPh sb="4" eb="5">
      <t>ク</t>
    </rPh>
    <phoneticPr fontId="8"/>
  </si>
  <si>
    <t>上林処理区</t>
    <rPh sb="0" eb="1">
      <t>カミ</t>
    </rPh>
    <rPh sb="1" eb="2">
      <t>ハヤシ</t>
    </rPh>
    <rPh sb="2" eb="4">
      <t>ショリ</t>
    </rPh>
    <rPh sb="4" eb="5">
      <t>ク</t>
    </rPh>
    <phoneticPr fontId="8"/>
  </si>
  <si>
    <t>拝志処理区</t>
    <rPh sb="0" eb="1">
      <t>ハイ</t>
    </rPh>
    <rPh sb="1" eb="2">
      <t>シ</t>
    </rPh>
    <rPh sb="2" eb="4">
      <t>ショリ</t>
    </rPh>
    <rPh sb="4" eb="5">
      <t>ク</t>
    </rPh>
    <phoneticPr fontId="8"/>
  </si>
  <si>
    <t>全体計画</t>
    <rPh sb="0" eb="2">
      <t>ゼンタイ</t>
    </rPh>
    <rPh sb="2" eb="4">
      <t>ケイカク</t>
    </rPh>
    <phoneticPr fontId="8"/>
  </si>
  <si>
    <t>①</t>
    <phoneticPr fontId="8"/>
  </si>
  <si>
    <t>事業計画</t>
    <rPh sb="0" eb="2">
      <t>ジギョウ</t>
    </rPh>
    <rPh sb="2" eb="4">
      <t>ケイカク</t>
    </rPh>
    <phoneticPr fontId="8"/>
  </si>
  <si>
    <t>②</t>
    <phoneticPr fontId="8"/>
  </si>
  <si>
    <t>割合</t>
    <rPh sb="0" eb="2">
      <t>ワリアイ</t>
    </rPh>
    <phoneticPr fontId="8"/>
  </si>
  <si>
    <t>②／①</t>
    <phoneticPr fontId="8"/>
  </si>
  <si>
    <t>現在処理区域</t>
    <rPh sb="0" eb="2">
      <t>ゲンザイ</t>
    </rPh>
    <rPh sb="2" eb="4">
      <t>ショリ</t>
    </rPh>
    <rPh sb="4" eb="6">
      <t>クイキ</t>
    </rPh>
    <phoneticPr fontId="8"/>
  </si>
  <si>
    <t>③</t>
    <phoneticPr fontId="8"/>
  </si>
  <si>
    <t>③／①</t>
    <phoneticPr fontId="8"/>
  </si>
  <si>
    <t>人口</t>
    <rPh sb="0" eb="1">
      <t>ジン</t>
    </rPh>
    <rPh sb="1" eb="2">
      <t>コウ</t>
    </rPh>
    <phoneticPr fontId="8"/>
  </si>
  <si>
    <t>④</t>
    <phoneticPr fontId="8"/>
  </si>
  <si>
    <t>④／⑥</t>
    <phoneticPr fontId="8"/>
  </si>
  <si>
    <t>現在水洗化済</t>
    <rPh sb="0" eb="2">
      <t>ゲンザイ</t>
    </rPh>
    <rPh sb="2" eb="4">
      <t>スイセン</t>
    </rPh>
    <rPh sb="4" eb="5">
      <t>カ</t>
    </rPh>
    <rPh sb="5" eb="6">
      <t>スミ</t>
    </rPh>
    <phoneticPr fontId="8"/>
  </si>
  <si>
    <t>⑤</t>
    <phoneticPr fontId="8"/>
  </si>
  <si>
    <t>⑤／④</t>
    <phoneticPr fontId="8"/>
  </si>
  <si>
    <t>人口</t>
    <rPh sb="0" eb="2">
      <t>ジンコウ</t>
    </rPh>
    <phoneticPr fontId="8"/>
  </si>
  <si>
    <t>⑥</t>
    <phoneticPr fontId="8"/>
  </si>
  <si>
    <t>１日当たり最大処理水量</t>
    <rPh sb="1" eb="2">
      <t>ヒ</t>
    </rPh>
    <rPh sb="2" eb="3">
      <t>ア</t>
    </rPh>
    <rPh sb="5" eb="7">
      <t>サイダイ</t>
    </rPh>
    <rPh sb="7" eb="9">
      <t>ショリ</t>
    </rPh>
    <rPh sb="9" eb="11">
      <t>スイリョウ</t>
    </rPh>
    <phoneticPr fontId="8"/>
  </si>
  <si>
    <t>年間総処理水量（令和２年度）</t>
    <rPh sb="0" eb="2">
      <t>ネンカン</t>
    </rPh>
    <rPh sb="2" eb="3">
      <t>ソウ</t>
    </rPh>
    <rPh sb="3" eb="5">
      <t>ショリ</t>
    </rPh>
    <rPh sb="5" eb="7">
      <t>スイリョウ</t>
    </rPh>
    <rPh sb="8" eb="10">
      <t>レイワ</t>
    </rPh>
    <rPh sb="11" eb="12">
      <t>ネン</t>
    </rPh>
    <rPh sb="12" eb="13">
      <t>ド</t>
    </rPh>
    <phoneticPr fontId="8"/>
  </si>
  <si>
    <t>※令和３年３月３１日現在</t>
    <rPh sb="1" eb="3">
      <t>レイワ</t>
    </rPh>
    <rPh sb="4" eb="5">
      <t>ネン</t>
    </rPh>
    <rPh sb="6" eb="7">
      <t>ツキ</t>
    </rPh>
    <rPh sb="9" eb="10">
      <t>ヒ</t>
    </rPh>
    <rPh sb="10" eb="12">
      <t>ゲンザイ</t>
    </rPh>
    <phoneticPr fontId="8"/>
  </si>
  <si>
    <t>（資料：上下水道課）</t>
    <rPh sb="1" eb="3">
      <t>シリョウ</t>
    </rPh>
    <rPh sb="4" eb="5">
      <t>ウエ</t>
    </rPh>
    <rPh sb="5" eb="8">
      <t>ゲスイドウ</t>
    </rPh>
    <rPh sb="8" eb="9">
      <t>カ</t>
    </rPh>
    <phoneticPr fontId="8"/>
  </si>
  <si>
    <t>※人口・・・住民基本台帳年報による人口</t>
    <rPh sb="1" eb="3">
      <t>ジンコウ</t>
    </rPh>
    <rPh sb="6" eb="8">
      <t>ジュウミン</t>
    </rPh>
    <rPh sb="8" eb="10">
      <t>キホン</t>
    </rPh>
    <rPh sb="10" eb="12">
      <t>ダイチョウ</t>
    </rPh>
    <rPh sb="12" eb="14">
      <t>ネンポウ</t>
    </rPh>
    <rPh sb="17" eb="19">
      <t>ジンコウ</t>
    </rPh>
    <phoneticPr fontId="8"/>
  </si>
  <si>
    <t>７０．国民健康保険加入状況の推移</t>
    <rPh sb="3" eb="9">
      <t>コ</t>
    </rPh>
    <rPh sb="9" eb="11">
      <t>カニュウ</t>
    </rPh>
    <rPh sb="11" eb="13">
      <t>ジョウキョウ</t>
    </rPh>
    <rPh sb="14" eb="16">
      <t>スイイ</t>
    </rPh>
    <phoneticPr fontId="8"/>
  </si>
  <si>
    <t>（単位：世帯、％、人）</t>
    <rPh sb="1" eb="3">
      <t>タンイ</t>
    </rPh>
    <rPh sb="4" eb="6">
      <t>セタイ</t>
    </rPh>
    <rPh sb="9" eb="10">
      <t>ニン</t>
    </rPh>
    <phoneticPr fontId="8"/>
  </si>
  <si>
    <t>総世帯数</t>
    <rPh sb="0" eb="1">
      <t>ソウ</t>
    </rPh>
    <rPh sb="1" eb="3">
      <t>セタイ</t>
    </rPh>
    <rPh sb="3" eb="4">
      <t>スウ</t>
    </rPh>
    <phoneticPr fontId="8"/>
  </si>
  <si>
    <t>加入世帯数</t>
    <rPh sb="0" eb="2">
      <t>カニュウ</t>
    </rPh>
    <rPh sb="2" eb="4">
      <t>セタイ</t>
    </rPh>
    <rPh sb="4" eb="5">
      <t>スウ</t>
    </rPh>
    <phoneticPr fontId="8"/>
  </si>
  <si>
    <t>加入率（世帯）</t>
    <rPh sb="0" eb="2">
      <t>カニュウ</t>
    </rPh>
    <rPh sb="2" eb="3">
      <t>リツ</t>
    </rPh>
    <rPh sb="4" eb="6">
      <t>セタイ</t>
    </rPh>
    <phoneticPr fontId="8"/>
  </si>
  <si>
    <t>総人口</t>
    <rPh sb="0" eb="1">
      <t>ソウ</t>
    </rPh>
    <rPh sb="1" eb="3">
      <t>ジンコウ</t>
    </rPh>
    <phoneticPr fontId="8"/>
  </si>
  <si>
    <t>加入者数</t>
    <rPh sb="0" eb="3">
      <t>カニュウシャ</t>
    </rPh>
    <rPh sb="3" eb="4">
      <t>スウ</t>
    </rPh>
    <phoneticPr fontId="8"/>
  </si>
  <si>
    <t>加入率（人口）</t>
    <rPh sb="0" eb="2">
      <t>カニュウ</t>
    </rPh>
    <rPh sb="2" eb="3">
      <t>リツ</t>
    </rPh>
    <rPh sb="4" eb="6">
      <t>ジンコウ</t>
    </rPh>
    <phoneticPr fontId="8"/>
  </si>
  <si>
    <t>　　平成２８年</t>
    <rPh sb="2" eb="4">
      <t>ヘイセイ</t>
    </rPh>
    <phoneticPr fontId="8"/>
  </si>
  <si>
    <t>　　２９年</t>
    <phoneticPr fontId="8"/>
  </si>
  <si>
    <t>　　３０年</t>
    <phoneticPr fontId="8"/>
  </si>
  <si>
    <t>　　２年</t>
    <phoneticPr fontId="8"/>
  </si>
  <si>
    <t>※各年度末現在</t>
    <rPh sb="1" eb="2">
      <t>カク</t>
    </rPh>
    <rPh sb="2" eb="4">
      <t>ネンド</t>
    </rPh>
    <rPh sb="4" eb="5">
      <t>マツ</t>
    </rPh>
    <rPh sb="5" eb="7">
      <t>ゲンザイ</t>
    </rPh>
    <phoneticPr fontId="8"/>
  </si>
  <si>
    <t>（資料：市民課）</t>
    <rPh sb="1" eb="3">
      <t>シリョウ</t>
    </rPh>
    <rPh sb="4" eb="6">
      <t>シミン</t>
    </rPh>
    <rPh sb="6" eb="7">
      <t>カ</t>
    </rPh>
    <phoneticPr fontId="8"/>
  </si>
  <si>
    <t>※加入世帯数等は、一般+退職の数値（令和2年度からは退職該当者なし）</t>
    <rPh sb="1" eb="3">
      <t>カニュウ</t>
    </rPh>
    <rPh sb="3" eb="6">
      <t>セタイスウ</t>
    </rPh>
    <rPh sb="6" eb="7">
      <t>ナド</t>
    </rPh>
    <rPh sb="9" eb="11">
      <t>イッパン</t>
    </rPh>
    <rPh sb="12" eb="14">
      <t>タイショク</t>
    </rPh>
    <rPh sb="15" eb="17">
      <t>スウチ</t>
    </rPh>
    <rPh sb="18" eb="20">
      <t>レイワ</t>
    </rPh>
    <rPh sb="21" eb="23">
      <t>ネンド</t>
    </rPh>
    <rPh sb="26" eb="28">
      <t>タイショク</t>
    </rPh>
    <rPh sb="28" eb="30">
      <t>ガイトウ</t>
    </rPh>
    <rPh sb="30" eb="31">
      <t>シャ</t>
    </rPh>
    <phoneticPr fontId="8"/>
  </si>
  <si>
    <t>７１．国民健康保険税収納状況</t>
    <rPh sb="3" eb="5">
      <t>コクミン</t>
    </rPh>
    <rPh sb="5" eb="7">
      <t>ケンコウ</t>
    </rPh>
    <rPh sb="7" eb="9">
      <t>ホケン</t>
    </rPh>
    <rPh sb="9" eb="10">
      <t>ゼイ</t>
    </rPh>
    <rPh sb="10" eb="12">
      <t>シュウノウ</t>
    </rPh>
    <rPh sb="12" eb="14">
      <t>ジョウキョウ</t>
    </rPh>
    <phoneticPr fontId="8"/>
  </si>
  <si>
    <t>（単位：円、％）</t>
    <rPh sb="1" eb="3">
      <t>タンイ</t>
    </rPh>
    <rPh sb="4" eb="5">
      <t>エン</t>
    </rPh>
    <phoneticPr fontId="8"/>
  </si>
  <si>
    <t>調定額</t>
    <rPh sb="0" eb="2">
      <t>チョウテイ</t>
    </rPh>
    <rPh sb="2" eb="3">
      <t>ガク</t>
    </rPh>
    <phoneticPr fontId="8"/>
  </si>
  <si>
    <t>決算額</t>
    <rPh sb="0" eb="2">
      <t>ケッサン</t>
    </rPh>
    <rPh sb="2" eb="3">
      <t>ガク</t>
    </rPh>
    <phoneticPr fontId="8"/>
  </si>
  <si>
    <t>収納率</t>
    <rPh sb="0" eb="2">
      <t>シュウノウ</t>
    </rPh>
    <rPh sb="2" eb="3">
      <t>リツ</t>
    </rPh>
    <phoneticPr fontId="8"/>
  </si>
  <si>
    <t>１世帯当たり保険税額</t>
    <rPh sb="1" eb="3">
      <t>セタイ</t>
    </rPh>
    <rPh sb="3" eb="4">
      <t>アタ</t>
    </rPh>
    <rPh sb="6" eb="8">
      <t>ホケン</t>
    </rPh>
    <rPh sb="8" eb="10">
      <t>ゼイガク</t>
    </rPh>
    <phoneticPr fontId="8"/>
  </si>
  <si>
    <t>１人当たり保険税額</t>
    <rPh sb="1" eb="2">
      <t>ニン</t>
    </rPh>
    <rPh sb="2" eb="3">
      <t>アタ</t>
    </rPh>
    <rPh sb="5" eb="7">
      <t>ホケン</t>
    </rPh>
    <rPh sb="7" eb="9">
      <t>ゼイガク</t>
    </rPh>
    <phoneticPr fontId="8"/>
  </si>
  <si>
    <t>　　２年</t>
    <rPh sb="3" eb="4">
      <t>ネン</t>
    </rPh>
    <phoneticPr fontId="8"/>
  </si>
  <si>
    <t>（資料：税務課）</t>
    <rPh sb="1" eb="3">
      <t>シリョウ</t>
    </rPh>
    <rPh sb="4" eb="6">
      <t>ゼイム</t>
    </rPh>
    <rPh sb="6" eb="7">
      <t>カ</t>
    </rPh>
    <phoneticPr fontId="8"/>
  </si>
  <si>
    <t>７２．国民健康保険受診件数の推移</t>
    <rPh sb="3" eb="9">
      <t>コ</t>
    </rPh>
    <rPh sb="14" eb="16">
      <t>スイイ</t>
    </rPh>
    <phoneticPr fontId="8"/>
  </si>
  <si>
    <t>（単位：件、％、人）</t>
    <rPh sb="1" eb="3">
      <t>タンイ</t>
    </rPh>
    <rPh sb="4" eb="5">
      <t>ケン</t>
    </rPh>
    <rPh sb="8" eb="9">
      <t>ニン</t>
    </rPh>
    <phoneticPr fontId="8"/>
  </si>
  <si>
    <t>受診内訳</t>
    <rPh sb="0" eb="1">
      <t>ウケ</t>
    </rPh>
    <rPh sb="1" eb="2">
      <t>ミ</t>
    </rPh>
    <rPh sb="2" eb="3">
      <t>ウチ</t>
    </rPh>
    <rPh sb="3" eb="4">
      <t>ヤク</t>
    </rPh>
    <phoneticPr fontId="8"/>
  </si>
  <si>
    <t>高額
療養費</t>
    <rPh sb="0" eb="1">
      <t>タカ</t>
    </rPh>
    <rPh sb="1" eb="2">
      <t>ガク</t>
    </rPh>
    <rPh sb="3" eb="6">
      <t>リョウヨウヒ</t>
    </rPh>
    <phoneticPr fontId="8"/>
  </si>
  <si>
    <t>受診率</t>
    <rPh sb="0" eb="2">
      <t>ジュシン</t>
    </rPh>
    <rPh sb="2" eb="3">
      <t>リツ</t>
    </rPh>
    <phoneticPr fontId="8"/>
  </si>
  <si>
    <t>平均被
保険者数</t>
    <phoneticPr fontId="8"/>
  </si>
  <si>
    <t>入院</t>
    <rPh sb="0" eb="2">
      <t>ニュウイン</t>
    </rPh>
    <phoneticPr fontId="8"/>
  </si>
  <si>
    <t>食事療養（再掲）</t>
    <rPh sb="0" eb="2">
      <t>ショクジ</t>
    </rPh>
    <rPh sb="2" eb="4">
      <t>リョウヨウ</t>
    </rPh>
    <rPh sb="5" eb="7">
      <t>サイケイ</t>
    </rPh>
    <phoneticPr fontId="8"/>
  </si>
  <si>
    <t>入院外</t>
    <rPh sb="0" eb="2">
      <t>ニュウイン</t>
    </rPh>
    <rPh sb="2" eb="3">
      <t>ガイ</t>
    </rPh>
    <phoneticPr fontId="8"/>
  </si>
  <si>
    <t>歯科</t>
    <rPh sb="0" eb="2">
      <t>シカ</t>
    </rPh>
    <phoneticPr fontId="8"/>
  </si>
  <si>
    <t>調剤</t>
    <rPh sb="0" eb="2">
      <t>チョウザイ</t>
    </rPh>
    <phoneticPr fontId="8"/>
  </si>
  <si>
    <t>訪問看護</t>
    <rPh sb="0" eb="2">
      <t>ホウモン</t>
    </rPh>
    <rPh sb="2" eb="4">
      <t>カンゴ</t>
    </rPh>
    <phoneticPr fontId="8"/>
  </si>
  <si>
    <t>療養費</t>
    <rPh sb="0" eb="2">
      <t>リョウヨウ</t>
    </rPh>
    <rPh sb="2" eb="3">
      <t>ヒ</t>
    </rPh>
    <phoneticPr fontId="8"/>
  </si>
  <si>
    <t>一般</t>
  </si>
  <si>
    <t>退職</t>
  </si>
  <si>
    <t>２９年</t>
    <phoneticPr fontId="8"/>
  </si>
  <si>
    <t>３０年</t>
    <phoneticPr fontId="8"/>
  </si>
  <si>
    <t>令和　元年</t>
    <rPh sb="0" eb="2">
      <t>レイワ</t>
    </rPh>
    <rPh sb="3" eb="4">
      <t>モト</t>
    </rPh>
    <phoneticPr fontId="8"/>
  </si>
  <si>
    <t>２年</t>
    <phoneticPr fontId="8"/>
  </si>
  <si>
    <t>※受診率・・・平均被保険者数に対する入院・入院外・歯科の合計件数の割合</t>
    <phoneticPr fontId="8"/>
  </si>
  <si>
    <t>（資料：市民課）</t>
    <phoneticPr fontId="8"/>
  </si>
  <si>
    <t>※食事療養件数は、入院件数の再掲のため受診内訳計には含まない</t>
    <phoneticPr fontId="8"/>
  </si>
  <si>
    <t>７３．国民健康保険医療費の推移</t>
    <rPh sb="13" eb="15">
      <t>スイイ</t>
    </rPh>
    <phoneticPr fontId="8"/>
  </si>
  <si>
    <t>（単位：千円）</t>
    <rPh sb="1" eb="3">
      <t>タンイ</t>
    </rPh>
    <rPh sb="4" eb="6">
      <t>センエン</t>
    </rPh>
    <phoneticPr fontId="8"/>
  </si>
  <si>
    <t>年度</t>
  </si>
  <si>
    <t>区分</t>
  </si>
  <si>
    <t>療養諸費</t>
    <phoneticPr fontId="8"/>
  </si>
  <si>
    <t>出産・育
児一時金</t>
    <rPh sb="6" eb="9">
      <t>イチジキン</t>
    </rPh>
    <phoneticPr fontId="8"/>
  </si>
  <si>
    <t>葬祭費</t>
  </si>
  <si>
    <t>高額
療養費</t>
    <rPh sb="3" eb="6">
      <t>リョウヨウヒ</t>
    </rPh>
    <phoneticPr fontId="8"/>
  </si>
  <si>
    <t>計</t>
    <phoneticPr fontId="8"/>
  </si>
  <si>
    <t>入院</t>
  </si>
  <si>
    <t>入院外</t>
  </si>
  <si>
    <t>歯科</t>
  </si>
  <si>
    <t>調剤</t>
  </si>
  <si>
    <t>食事療養</t>
    <phoneticPr fontId="8"/>
  </si>
  <si>
    <t>訪問看護</t>
  </si>
  <si>
    <t>療養費</t>
  </si>
  <si>
    <t>（単位：人、％）</t>
    <rPh sb="1" eb="3">
      <t>タンイ</t>
    </rPh>
    <rPh sb="4" eb="5">
      <t>ニン</t>
    </rPh>
    <phoneticPr fontId="8"/>
  </si>
  <si>
    <t>総人口</t>
    <rPh sb="0" eb="3">
      <t>ソウジンコウ</t>
    </rPh>
    <phoneticPr fontId="8"/>
  </si>
  <si>
    <t>６５歳以上
住基人口</t>
    <rPh sb="2" eb="5">
      <t>サイイジョウ</t>
    </rPh>
    <rPh sb="6" eb="7">
      <t>ジュウ</t>
    </rPh>
    <rPh sb="7" eb="8">
      <t>キ</t>
    </rPh>
    <rPh sb="8" eb="10">
      <t>ジンコウ</t>
    </rPh>
    <phoneticPr fontId="8"/>
  </si>
  <si>
    <t>高齢化率</t>
    <rPh sb="0" eb="3">
      <t>コウレイカ</t>
    </rPh>
    <rPh sb="3" eb="4">
      <t>リツ</t>
    </rPh>
    <phoneticPr fontId="8"/>
  </si>
  <si>
    <t>６５歳以上
被保険者数</t>
    <rPh sb="2" eb="5">
      <t>サイイジョウ</t>
    </rPh>
    <rPh sb="6" eb="10">
      <t>ヒホケンシャ</t>
    </rPh>
    <rPh sb="10" eb="11">
      <t>スウ</t>
    </rPh>
    <phoneticPr fontId="8"/>
  </si>
  <si>
    <t>要介護者数</t>
    <rPh sb="0" eb="1">
      <t>ヨウ</t>
    </rPh>
    <rPh sb="1" eb="4">
      <t>カイゴシャ</t>
    </rPh>
    <rPh sb="4" eb="5">
      <t>スウ</t>
    </rPh>
    <phoneticPr fontId="8"/>
  </si>
  <si>
    <t>出現率</t>
    <rPh sb="0" eb="2">
      <t>シュツゲン</t>
    </rPh>
    <rPh sb="2" eb="3">
      <t>リツ</t>
    </rPh>
    <phoneticPr fontId="8"/>
  </si>
  <si>
    <t>※出現率・・・６５歳以上被保険者数に対する要介護者数の割合</t>
    <rPh sb="1" eb="3">
      <t>シュツゲン</t>
    </rPh>
    <rPh sb="3" eb="4">
      <t>リツ</t>
    </rPh>
    <rPh sb="9" eb="10">
      <t>サイ</t>
    </rPh>
    <rPh sb="10" eb="12">
      <t>イジョウ</t>
    </rPh>
    <rPh sb="12" eb="16">
      <t>ヒホケンシャ</t>
    </rPh>
    <rPh sb="16" eb="17">
      <t>スウ</t>
    </rPh>
    <rPh sb="18" eb="19">
      <t>タイ</t>
    </rPh>
    <rPh sb="21" eb="22">
      <t>ヨウ</t>
    </rPh>
    <rPh sb="22" eb="25">
      <t>カイゴシャ</t>
    </rPh>
    <rPh sb="25" eb="26">
      <t>スウ</t>
    </rPh>
    <rPh sb="27" eb="29">
      <t>ワリアイ</t>
    </rPh>
    <phoneticPr fontId="8"/>
  </si>
  <si>
    <t>（資料：長寿介護課）</t>
    <rPh sb="4" eb="6">
      <t>チョウジュ</t>
    </rPh>
    <rPh sb="6" eb="8">
      <t>カイゴ</t>
    </rPh>
    <rPh sb="8" eb="9">
      <t>カ</t>
    </rPh>
    <phoneticPr fontId="8"/>
  </si>
  <si>
    <t>７４．介護保険被保険者状況の推移</t>
    <rPh sb="3" eb="7">
      <t>カイゴホケン</t>
    </rPh>
    <rPh sb="7" eb="11">
      <t>ヒホケンシャ</t>
    </rPh>
    <rPh sb="11" eb="13">
      <t>ジョウキョウ</t>
    </rPh>
    <rPh sb="14" eb="16">
      <t>スイイ</t>
    </rPh>
    <phoneticPr fontId="8"/>
  </si>
  <si>
    <t>７５．介護保険料収納状況の推移</t>
    <rPh sb="3" eb="5">
      <t>カイゴ</t>
    </rPh>
    <rPh sb="5" eb="8">
      <t>ホケンリョウ</t>
    </rPh>
    <rPh sb="8" eb="10">
      <t>シュウノウ</t>
    </rPh>
    <rPh sb="10" eb="12">
      <t>ジョウキョウ</t>
    </rPh>
    <rPh sb="13" eb="15">
      <t>スイイ</t>
    </rPh>
    <phoneticPr fontId="8"/>
  </si>
  <si>
    <t>（単位：円・％）</t>
    <rPh sb="1" eb="3">
      <t>タンイ</t>
    </rPh>
    <rPh sb="4" eb="5">
      <t>エン</t>
    </rPh>
    <phoneticPr fontId="8"/>
  </si>
  <si>
    <t>調定額</t>
    <rPh sb="0" eb="1">
      <t>チョウ</t>
    </rPh>
    <rPh sb="1" eb="2">
      <t>テイ</t>
    </rPh>
    <rPh sb="2" eb="3">
      <t>ガク</t>
    </rPh>
    <phoneticPr fontId="8"/>
  </si>
  <si>
    <t>収納額</t>
    <rPh sb="0" eb="2">
      <t>シュウノウ</t>
    </rPh>
    <rPh sb="2" eb="3">
      <t>ガク</t>
    </rPh>
    <phoneticPr fontId="8"/>
  </si>
  <si>
    <t>平成２８年</t>
    <rPh sb="0" eb="2">
      <t>ヘイセイ</t>
    </rPh>
    <rPh sb="4" eb="5">
      <t>ネン</t>
    </rPh>
    <phoneticPr fontId="11"/>
  </si>
  <si>
    <t>２９年</t>
    <rPh sb="2" eb="3">
      <t>ネン</t>
    </rPh>
    <phoneticPr fontId="11"/>
  </si>
  <si>
    <t>３０年</t>
    <rPh sb="2" eb="3">
      <t>ネン</t>
    </rPh>
    <phoneticPr fontId="11"/>
  </si>
  <si>
    <t>令和　元年</t>
    <rPh sb="0" eb="2">
      <t>レイワ</t>
    </rPh>
    <rPh sb="3" eb="4">
      <t>モト</t>
    </rPh>
    <rPh sb="4" eb="5">
      <t>ネン</t>
    </rPh>
    <phoneticPr fontId="11"/>
  </si>
  <si>
    <t>２年</t>
    <rPh sb="1" eb="2">
      <t>ネン</t>
    </rPh>
    <phoneticPr fontId="11"/>
  </si>
  <si>
    <t>（資料：長寿介護課）</t>
    <rPh sb="1" eb="3">
      <t>シリョウ</t>
    </rPh>
    <rPh sb="4" eb="6">
      <t>チョウジュ</t>
    </rPh>
    <rPh sb="6" eb="8">
      <t>カイゴ</t>
    </rPh>
    <rPh sb="8" eb="9">
      <t>カ</t>
    </rPh>
    <phoneticPr fontId="8"/>
  </si>
  <si>
    <t>７６．介護サービスの利用状況</t>
    <rPh sb="3" eb="5">
      <t>カイゴ</t>
    </rPh>
    <rPh sb="10" eb="12">
      <t>リヨウ</t>
    </rPh>
    <rPh sb="12" eb="14">
      <t>ジョウキョウ</t>
    </rPh>
    <phoneticPr fontId="8"/>
  </si>
  <si>
    <t>総計</t>
    <rPh sb="0" eb="1">
      <t>ソウ</t>
    </rPh>
    <rPh sb="1" eb="2">
      <t>ケイ</t>
    </rPh>
    <phoneticPr fontId="8"/>
  </si>
  <si>
    <t>居宅
サービス</t>
    <rPh sb="0" eb="2">
      <t>キョタク</t>
    </rPh>
    <phoneticPr fontId="8"/>
  </si>
  <si>
    <t>地域密着型
サービス</t>
    <rPh sb="0" eb="2">
      <t>チイキ</t>
    </rPh>
    <rPh sb="2" eb="4">
      <t>ミッチャク</t>
    </rPh>
    <rPh sb="4" eb="5">
      <t>ガタ</t>
    </rPh>
    <phoneticPr fontId="8"/>
  </si>
  <si>
    <t>施設
サービス</t>
    <rPh sb="0" eb="2">
      <t>シセツ</t>
    </rPh>
    <phoneticPr fontId="8"/>
  </si>
  <si>
    <t>特定入所者
介護サービス等</t>
    <phoneticPr fontId="8"/>
  </si>
  <si>
    <t>高額介護
サービス等</t>
    <phoneticPr fontId="8"/>
  </si>
  <si>
    <t>７７．介護サービスの給付状況</t>
    <rPh sb="3" eb="5">
      <t>カイゴ</t>
    </rPh>
    <rPh sb="10" eb="12">
      <t>キュウフ</t>
    </rPh>
    <rPh sb="12" eb="14">
      <t>ジョウキョウ</t>
    </rPh>
    <phoneticPr fontId="8"/>
  </si>
  <si>
    <t>(単位：千円）</t>
    <rPh sb="1" eb="3">
      <t>タンイ</t>
    </rPh>
    <rPh sb="4" eb="5">
      <t>セン</t>
    </rPh>
    <rPh sb="5" eb="6">
      <t>エン</t>
    </rPh>
    <phoneticPr fontId="8"/>
  </si>
  <si>
    <t>７８．在宅ねたきり老人等介護人手当の支給状況</t>
    <rPh sb="3" eb="5">
      <t>ザイタク</t>
    </rPh>
    <rPh sb="11" eb="12">
      <t>トウ</t>
    </rPh>
    <rPh sb="14" eb="15">
      <t>ニン</t>
    </rPh>
    <rPh sb="20" eb="22">
      <t>ジョウキョウ</t>
    </rPh>
    <phoneticPr fontId="8"/>
  </si>
  <si>
    <t>（単位：人、月）</t>
    <rPh sb="1" eb="3">
      <t>タンイ</t>
    </rPh>
    <rPh sb="4" eb="5">
      <t>ニン</t>
    </rPh>
    <rPh sb="6" eb="7">
      <t>ツキ</t>
    </rPh>
    <phoneticPr fontId="8"/>
  </si>
  <si>
    <t>課税</t>
    <rPh sb="0" eb="2">
      <t>カゼイ</t>
    </rPh>
    <phoneticPr fontId="8"/>
  </si>
  <si>
    <t>非課税</t>
    <rPh sb="0" eb="3">
      <t>ヒカゼイ</t>
    </rPh>
    <phoneticPr fontId="8"/>
  </si>
  <si>
    <t>認定数</t>
    <rPh sb="0" eb="2">
      <t>ニンテイ</t>
    </rPh>
    <rPh sb="2" eb="3">
      <t>カズ</t>
    </rPh>
    <phoneticPr fontId="8"/>
  </si>
  <si>
    <t>支給月数</t>
  </si>
  <si>
    <t>認定数</t>
    <rPh sb="0" eb="2">
      <t>ニンテイ</t>
    </rPh>
    <phoneticPr fontId="8"/>
  </si>
  <si>
    <t>認定数</t>
    <rPh sb="0" eb="2">
      <t>ニンテイ</t>
    </rPh>
    <rPh sb="2" eb="3">
      <t>スウ</t>
    </rPh>
    <phoneticPr fontId="8"/>
  </si>
  <si>
    <t>※毎年度３月３１日現在</t>
    <phoneticPr fontId="8"/>
  </si>
  <si>
    <t>（資料：長寿介護課）</t>
    <rPh sb="4" eb="6">
      <t>チョウジュ</t>
    </rPh>
    <rPh sb="6" eb="8">
      <t>カイゴ</t>
    </rPh>
    <phoneticPr fontId="8"/>
  </si>
  <si>
    <t>７９．国民年金被保険者数の推移</t>
    <rPh sb="13" eb="15">
      <t>スイイ</t>
    </rPh>
    <phoneticPr fontId="8"/>
  </si>
  <si>
    <t>第１号被保険者</t>
  </si>
  <si>
    <t>任意加入者</t>
  </si>
  <si>
    <t>第３号被保険者</t>
  </si>
  <si>
    <t>（資料：市民課）</t>
    <rPh sb="4" eb="6">
      <t>シミン</t>
    </rPh>
    <phoneticPr fontId="8"/>
  </si>
  <si>
    <t>８０．国民年金受給者数の推移</t>
    <rPh sb="12" eb="14">
      <t>スイイ</t>
    </rPh>
    <phoneticPr fontId="8"/>
  </si>
  <si>
    <t>老齢福祉年金</t>
  </si>
  <si>
    <t>障害・遺族年金</t>
  </si>
  <si>
    <t>老齢基礎年金</t>
  </si>
  <si>
    <t>旧老齢年金</t>
  </si>
  <si>
    <t>８１．生活保護状況</t>
    <phoneticPr fontId="8"/>
  </si>
  <si>
    <t>（単位：世帯、人、‰）</t>
    <rPh sb="1" eb="3">
      <t>タンイ</t>
    </rPh>
    <rPh sb="4" eb="6">
      <t>セタイ</t>
    </rPh>
    <rPh sb="7" eb="8">
      <t>ニン</t>
    </rPh>
    <phoneticPr fontId="8"/>
  </si>
  <si>
    <t>被保護者</t>
  </si>
  <si>
    <t>生活扶助</t>
  </si>
  <si>
    <t>住宅扶助</t>
  </si>
  <si>
    <t>教育扶助</t>
  </si>
  <si>
    <t>介護扶助</t>
    <rPh sb="0" eb="2">
      <t>カイゴ</t>
    </rPh>
    <rPh sb="2" eb="4">
      <t>フジョ</t>
    </rPh>
    <phoneticPr fontId="8"/>
  </si>
  <si>
    <t>医療扶助</t>
  </si>
  <si>
    <t>保護率</t>
  </si>
  <si>
    <t>世帯数</t>
  </si>
  <si>
    <t>人数</t>
  </si>
  <si>
    <t>　令和　元年</t>
    <rPh sb="1" eb="3">
      <t>レイワ</t>
    </rPh>
    <rPh sb="4" eb="5">
      <t>モト</t>
    </rPh>
    <rPh sb="5" eb="6">
      <t>ネン</t>
    </rPh>
    <phoneticPr fontId="8"/>
  </si>
  <si>
    <t>※各年４月末現在　　　　　　　　　　　　　　　　　　　　　　　　　　　　　　　　　　　　　　　　　　　　　　　　　　　　　　　　　　　　　　</t>
    <rPh sb="1" eb="2">
      <t>オノオノ</t>
    </rPh>
    <rPh sb="2" eb="3">
      <t>ネン</t>
    </rPh>
    <rPh sb="4" eb="5">
      <t>ガツ</t>
    </rPh>
    <rPh sb="5" eb="6">
      <t>マツ</t>
    </rPh>
    <rPh sb="6" eb="8">
      <t>ゲンザイ</t>
    </rPh>
    <phoneticPr fontId="8"/>
  </si>
  <si>
    <t>（資料：社会福祉課）</t>
    <rPh sb="1" eb="3">
      <t>シリョウ</t>
    </rPh>
    <rPh sb="4" eb="6">
      <t>シャカイ</t>
    </rPh>
    <rPh sb="6" eb="8">
      <t>フクシ</t>
    </rPh>
    <rPh sb="8" eb="9">
      <t>カ</t>
    </rPh>
    <phoneticPr fontId="8"/>
  </si>
  <si>
    <t>８２．身体障害者手帳交付状況の推移　　　　　　　　　　　　　　　</t>
    <rPh sb="15" eb="17">
      <t>スイイ</t>
    </rPh>
    <phoneticPr fontId="8"/>
  </si>
  <si>
    <t>視覚障害</t>
  </si>
  <si>
    <t>聴覚・平衡機能障害</t>
  </si>
  <si>
    <t>音声・言語・
そしゃく機能障害</t>
    <rPh sb="11" eb="13">
      <t>キノウ</t>
    </rPh>
    <rPh sb="13" eb="15">
      <t>ショウガイ</t>
    </rPh>
    <phoneticPr fontId="8"/>
  </si>
  <si>
    <t>肢体不自由</t>
  </si>
  <si>
    <t>内部障害</t>
  </si>
  <si>
    <t>令和２年度内訳</t>
    <rPh sb="0" eb="2">
      <t>レイワ</t>
    </rPh>
    <rPh sb="3" eb="4">
      <t>ネン</t>
    </rPh>
    <rPh sb="4" eb="5">
      <t>ド</t>
    </rPh>
    <rPh sb="5" eb="7">
      <t>ウチワケ</t>
    </rPh>
    <phoneticPr fontId="8"/>
  </si>
  <si>
    <t>１級</t>
  </si>
  <si>
    <t>２級</t>
  </si>
  <si>
    <t>３級</t>
  </si>
  <si>
    <t>４級</t>
  </si>
  <si>
    <t>５級</t>
  </si>
  <si>
    <t>６級</t>
  </si>
  <si>
    <t>　交付累計</t>
    <rPh sb="1" eb="3">
      <t>コウフ</t>
    </rPh>
    <rPh sb="3" eb="5">
      <t>ルイケイ</t>
    </rPh>
    <phoneticPr fontId="8"/>
  </si>
  <si>
    <t>８３．市立保育所入所児童数の推移</t>
    <rPh sb="3" eb="5">
      <t>シリツ</t>
    </rPh>
    <rPh sb="5" eb="7">
      <t>ホイク</t>
    </rPh>
    <rPh sb="7" eb="8">
      <t>ショ</t>
    </rPh>
    <rPh sb="8" eb="10">
      <t>ニュウショ</t>
    </rPh>
    <rPh sb="10" eb="12">
      <t>ジドウ</t>
    </rPh>
    <rPh sb="12" eb="13">
      <t>スウ</t>
    </rPh>
    <rPh sb="14" eb="16">
      <t>スイイ</t>
    </rPh>
    <phoneticPr fontId="8"/>
  </si>
  <si>
    <t>保育所数</t>
  </si>
  <si>
    <t>児童数</t>
  </si>
  <si>
    <t>年齢別</t>
    <rPh sb="0" eb="2">
      <t>ネンレイ</t>
    </rPh>
    <rPh sb="2" eb="3">
      <t>ベツ</t>
    </rPh>
    <phoneticPr fontId="8"/>
  </si>
  <si>
    <t>０歳</t>
  </si>
  <si>
    <t>１歳</t>
  </si>
  <si>
    <t>２歳</t>
  </si>
  <si>
    <t>３歳</t>
  </si>
  <si>
    <t>４歳</t>
  </si>
  <si>
    <t>５歳</t>
  </si>
  <si>
    <t>平成２９年</t>
    <rPh sb="0" eb="2">
      <t>ヘイセイ</t>
    </rPh>
    <phoneticPr fontId="8"/>
  </si>
  <si>
    <t>※各年５月１日現在</t>
    <rPh sb="1" eb="3">
      <t>カクネン</t>
    </rPh>
    <rPh sb="4" eb="5">
      <t>ガツ</t>
    </rPh>
    <rPh sb="6" eb="7">
      <t>ヒ</t>
    </rPh>
    <rPh sb="7" eb="9">
      <t>ゲンザイ</t>
    </rPh>
    <phoneticPr fontId="8"/>
  </si>
  <si>
    <t>（資料：保育幼稚園課）</t>
    <rPh sb="1" eb="3">
      <t>シリョウ</t>
    </rPh>
    <rPh sb="4" eb="6">
      <t>ホイク</t>
    </rPh>
    <rPh sb="6" eb="9">
      <t>ヨウチエン</t>
    </rPh>
    <rPh sb="9" eb="10">
      <t>カ</t>
    </rPh>
    <phoneticPr fontId="8"/>
  </si>
  <si>
    <t>８４．市立保育所別入所児童数等の推移</t>
    <rPh sb="3" eb="5">
      <t>シリツ</t>
    </rPh>
    <rPh sb="9" eb="11">
      <t>ニュウショ</t>
    </rPh>
    <rPh sb="14" eb="15">
      <t>トウ</t>
    </rPh>
    <rPh sb="16" eb="18">
      <t>スイイ</t>
    </rPh>
    <phoneticPr fontId="8"/>
  </si>
  <si>
    <t>名称</t>
    <rPh sb="0" eb="1">
      <t>ナ</t>
    </rPh>
    <rPh sb="1" eb="2">
      <t>ショウ</t>
    </rPh>
    <phoneticPr fontId="8"/>
  </si>
  <si>
    <t>定数</t>
  </si>
  <si>
    <t>児童数</t>
    <rPh sb="0" eb="2">
      <t>ジドウ</t>
    </rPh>
    <rPh sb="2" eb="3">
      <t>スウ</t>
    </rPh>
    <phoneticPr fontId="8"/>
  </si>
  <si>
    <t>保育士等</t>
  </si>
  <si>
    <t>うち臨時</t>
  </si>
  <si>
    <t>双葉保育所</t>
    <rPh sb="0" eb="2">
      <t>フタバ</t>
    </rPh>
    <rPh sb="2" eb="4">
      <t>ホイク</t>
    </rPh>
    <rPh sb="4" eb="5">
      <t>ショ</t>
    </rPh>
    <phoneticPr fontId="8"/>
  </si>
  <si>
    <t>南吉井保育所</t>
    <rPh sb="0" eb="1">
      <t>ミナミ</t>
    </rPh>
    <rPh sb="1" eb="3">
      <t>ヨシイ</t>
    </rPh>
    <rPh sb="3" eb="5">
      <t>ホイク</t>
    </rPh>
    <rPh sb="5" eb="6">
      <t>ショ</t>
    </rPh>
    <phoneticPr fontId="8"/>
  </si>
  <si>
    <t>南吉井第二保育所</t>
    <rPh sb="0" eb="1">
      <t>ミナミ</t>
    </rPh>
    <rPh sb="1" eb="3">
      <t>ヨシイ</t>
    </rPh>
    <rPh sb="3" eb="5">
      <t>ダイニ</t>
    </rPh>
    <rPh sb="5" eb="7">
      <t>ホイク</t>
    </rPh>
    <rPh sb="7" eb="8">
      <t>ショ</t>
    </rPh>
    <phoneticPr fontId="8"/>
  </si>
  <si>
    <t>拝志保育所</t>
    <rPh sb="0" eb="1">
      <t>ハイ</t>
    </rPh>
    <rPh sb="1" eb="2">
      <t>シ</t>
    </rPh>
    <rPh sb="2" eb="4">
      <t>ホイク</t>
    </rPh>
    <rPh sb="4" eb="5">
      <t>ショ</t>
    </rPh>
    <phoneticPr fontId="8"/>
  </si>
  <si>
    <t>上林保育所</t>
    <rPh sb="0" eb="1">
      <t>カミ</t>
    </rPh>
    <rPh sb="1" eb="2">
      <t>ハヤシ</t>
    </rPh>
    <rPh sb="2" eb="4">
      <t>ホイク</t>
    </rPh>
    <rPh sb="4" eb="5">
      <t>ショ</t>
    </rPh>
    <phoneticPr fontId="8"/>
  </si>
  <si>
    <t>川内保育園</t>
    <rPh sb="0" eb="2">
      <t>カワウチ</t>
    </rPh>
    <rPh sb="2" eb="5">
      <t>ホイクエン</t>
    </rPh>
    <phoneticPr fontId="8"/>
  </si>
  <si>
    <t>※定数、保育士等は令和３年４月１日現在、児童数は、各年５月１日現在</t>
    <rPh sb="9" eb="11">
      <t>レイワ</t>
    </rPh>
    <rPh sb="25" eb="26">
      <t>カク</t>
    </rPh>
    <phoneticPr fontId="8"/>
  </si>
  <si>
    <t>８５．市立保育所年齢別入所児童数</t>
    <rPh sb="3" eb="5">
      <t>シリツ</t>
    </rPh>
    <rPh sb="11" eb="13">
      <t>ニュウショ</t>
    </rPh>
    <phoneticPr fontId="8"/>
  </si>
  <si>
    <t>※令和３年５月１日現在</t>
    <rPh sb="1" eb="3">
      <t>レイワ</t>
    </rPh>
    <phoneticPr fontId="8"/>
  </si>
  <si>
    <t>８６．老人クラブ数及び会員数の推移</t>
    <rPh sb="9" eb="10">
      <t>オヨ</t>
    </rPh>
    <rPh sb="15" eb="17">
      <t>スイイ</t>
    </rPh>
    <phoneticPr fontId="8"/>
  </si>
  <si>
    <t>クラブ数</t>
    <rPh sb="3" eb="4">
      <t>スウ</t>
    </rPh>
    <phoneticPr fontId="8"/>
  </si>
  <si>
    <t>会員数</t>
    <rPh sb="0" eb="3">
      <t>カイインスウ</t>
    </rPh>
    <phoneticPr fontId="8"/>
  </si>
  <si>
    <t>※毎年度４月１日現在</t>
    <phoneticPr fontId="8"/>
  </si>
  <si>
    <t>８７．重度心身障害者医療費の推移</t>
    <rPh sb="14" eb="16">
      <t>スイイ</t>
    </rPh>
    <phoneticPr fontId="8"/>
  </si>
  <si>
    <t>（単位：件、千円）</t>
    <rPh sb="1" eb="3">
      <t>タンイ</t>
    </rPh>
    <rPh sb="4" eb="5">
      <t>ケン</t>
    </rPh>
    <rPh sb="6" eb="8">
      <t>センエン</t>
    </rPh>
    <phoneticPr fontId="8"/>
  </si>
  <si>
    <t>受診件数</t>
  </si>
  <si>
    <t>助成金</t>
  </si>
  <si>
    <t>（資料：社会福祉課）</t>
    <rPh sb="4" eb="6">
      <t>シャカイ</t>
    </rPh>
    <rPh sb="6" eb="8">
      <t>フクシ</t>
    </rPh>
    <phoneticPr fontId="8"/>
  </si>
  <si>
    <t>８９．乳幼児医療費の推移</t>
    <rPh sb="10" eb="12">
      <t>スイイ</t>
    </rPh>
    <phoneticPr fontId="8"/>
  </si>
  <si>
    <t>９０．後期高齢者医療受診件数の推移</t>
    <rPh sb="3" eb="5">
      <t>コウキ</t>
    </rPh>
    <rPh sb="5" eb="8">
      <t>コウレイシャ</t>
    </rPh>
    <rPh sb="8" eb="10">
      <t>イリョウ</t>
    </rPh>
    <rPh sb="15" eb="17">
      <t>スイイ</t>
    </rPh>
    <phoneticPr fontId="8"/>
  </si>
  <si>
    <t>（単位：人、件）</t>
    <rPh sb="1" eb="3">
      <t>タンイ</t>
    </rPh>
    <rPh sb="4" eb="5">
      <t>ニン</t>
    </rPh>
    <rPh sb="6" eb="7">
      <t>ケン</t>
    </rPh>
    <phoneticPr fontId="8"/>
  </si>
  <si>
    <t>後期高齢者医療給付対象者数</t>
    <rPh sb="0" eb="2">
      <t>コウキ</t>
    </rPh>
    <rPh sb="2" eb="4">
      <t>コウレイ</t>
    </rPh>
    <rPh sb="4" eb="5">
      <t>シャ</t>
    </rPh>
    <rPh sb="5" eb="7">
      <t>イリョウ</t>
    </rPh>
    <rPh sb="7" eb="9">
      <t>キュウフ</t>
    </rPh>
    <rPh sb="9" eb="12">
      <t>タイショウシャ</t>
    </rPh>
    <rPh sb="12" eb="13">
      <t>スウ</t>
    </rPh>
    <phoneticPr fontId="8"/>
  </si>
  <si>
    <t>受診内訳</t>
    <rPh sb="0" eb="2">
      <t>ジュシン</t>
    </rPh>
    <rPh sb="2" eb="4">
      <t>ウチワケ</t>
    </rPh>
    <phoneticPr fontId="8"/>
  </si>
  <si>
    <t>訪問看護
療養</t>
    <phoneticPr fontId="8"/>
  </si>
  <si>
    <t>現金支給</t>
    <rPh sb="2" eb="4">
      <t>シキュウ</t>
    </rPh>
    <phoneticPr fontId="8"/>
  </si>
  <si>
    <t>　　　　　　　　　　　　　　　　　　　　　　　　　　　　　　　　　　　　　　　　　　　　　　　　　　　　　　　　　　　　　　　　　（資料：市民課）</t>
    <rPh sb="69" eb="71">
      <t>シミン</t>
    </rPh>
    <phoneticPr fontId="8"/>
  </si>
  <si>
    <t>９１．後期高齢者医療費の推移</t>
    <rPh sb="3" eb="5">
      <t>コウキ</t>
    </rPh>
    <rPh sb="5" eb="8">
      <t>コウレイシャ</t>
    </rPh>
    <rPh sb="12" eb="14">
      <t>スイイ</t>
    </rPh>
    <phoneticPr fontId="8"/>
  </si>
  <si>
    <t>（単位：千円）</t>
    <rPh sb="1" eb="3">
      <t>タンイ</t>
    </rPh>
    <rPh sb="4" eb="5">
      <t>セン</t>
    </rPh>
    <rPh sb="5" eb="6">
      <t>エン</t>
    </rPh>
    <phoneticPr fontId="8"/>
  </si>
  <si>
    <t>給付内訳</t>
    <rPh sb="0" eb="2">
      <t>キュウフ</t>
    </rPh>
    <rPh sb="2" eb="4">
      <t>ウチワケ</t>
    </rPh>
    <phoneticPr fontId="8"/>
  </si>
  <si>
    <t>食事療養</t>
  </si>
  <si>
    <t>９２．医療施設状況の推移</t>
    <rPh sb="10" eb="12">
      <t>スイイ</t>
    </rPh>
    <phoneticPr fontId="8"/>
  </si>
  <si>
    <t>平成２７年</t>
    <rPh sb="0" eb="2">
      <t>ヘイセイ</t>
    </rPh>
    <phoneticPr fontId="8"/>
  </si>
  <si>
    <t>病院</t>
    <phoneticPr fontId="8"/>
  </si>
  <si>
    <t>施設数</t>
    <phoneticPr fontId="8"/>
  </si>
  <si>
    <t>病床数</t>
  </si>
  <si>
    <t>一般診療所</t>
    <rPh sb="2" eb="4">
      <t>シンリョウ</t>
    </rPh>
    <rPh sb="4" eb="5">
      <t>ショ</t>
    </rPh>
    <phoneticPr fontId="8"/>
  </si>
  <si>
    <t>施設総数</t>
  </si>
  <si>
    <t>有床</t>
  </si>
  <si>
    <t>無床</t>
  </si>
  <si>
    <t>病床数</t>
    <phoneticPr fontId="8"/>
  </si>
  <si>
    <t>歯科診療所数</t>
  </si>
  <si>
    <t>※各年１０月１日現在</t>
    <phoneticPr fontId="8"/>
  </si>
  <si>
    <t>平成２２年</t>
    <rPh sb="0" eb="2">
      <t>ヘイセイ</t>
    </rPh>
    <phoneticPr fontId="8"/>
  </si>
  <si>
    <t>平成２６年</t>
    <rPh sb="0" eb="2">
      <t>ヘイセイ</t>
    </rPh>
    <rPh sb="4" eb="5">
      <t>ネン</t>
    </rPh>
    <phoneticPr fontId="8"/>
  </si>
  <si>
    <t>医師数</t>
  </si>
  <si>
    <t>歯科医師数</t>
  </si>
  <si>
    <t>薬剤師数</t>
  </si>
  <si>
    <t>※各年１０月１日現在</t>
  </si>
  <si>
    <t>９３．医療関係従事者数の推移</t>
    <rPh sb="12" eb="14">
      <t>スイイ</t>
    </rPh>
    <phoneticPr fontId="8"/>
  </si>
  <si>
    <t>９４．健診等の受診状況</t>
    <rPh sb="5" eb="6">
      <t>トウ</t>
    </rPh>
    <rPh sb="9" eb="11">
      <t>ジョウキョウ</t>
    </rPh>
    <phoneticPr fontId="8"/>
  </si>
  <si>
    <t>健診等名</t>
    <rPh sb="0" eb="2">
      <t>ケンシン</t>
    </rPh>
    <rPh sb="2" eb="3">
      <t>トウ</t>
    </rPh>
    <rPh sb="3" eb="4">
      <t>メイ</t>
    </rPh>
    <phoneticPr fontId="8"/>
  </si>
  <si>
    <t>件数</t>
    <rPh sb="0" eb="2">
      <t>ケンスウ</t>
    </rPh>
    <phoneticPr fontId="8"/>
  </si>
  <si>
    <t>特定健康診査</t>
    <rPh sb="0" eb="2">
      <t>トクテイ</t>
    </rPh>
    <rPh sb="2" eb="4">
      <t>ケンコウ</t>
    </rPh>
    <rPh sb="4" eb="6">
      <t>シンサ</t>
    </rPh>
    <phoneticPr fontId="8"/>
  </si>
  <si>
    <t>（東温市国保）</t>
    <rPh sb="1" eb="4">
      <t>トウオンシ</t>
    </rPh>
    <rPh sb="4" eb="6">
      <t>コクホ</t>
    </rPh>
    <phoneticPr fontId="8"/>
  </si>
  <si>
    <t>うち集団健診</t>
    <phoneticPr fontId="8"/>
  </si>
  <si>
    <t>うち個別健診</t>
    <phoneticPr fontId="8"/>
  </si>
  <si>
    <t>うちデータ受領</t>
    <phoneticPr fontId="8"/>
  </si>
  <si>
    <t>（東温市国保外）</t>
    <rPh sb="1" eb="4">
      <t>トウオンシ</t>
    </rPh>
    <rPh sb="4" eb="6">
      <t>コクホ</t>
    </rPh>
    <rPh sb="6" eb="7">
      <t>ガイ</t>
    </rPh>
    <phoneticPr fontId="8"/>
  </si>
  <si>
    <t>（無保険）</t>
    <rPh sb="1" eb="4">
      <t>ムホケン</t>
    </rPh>
    <phoneticPr fontId="8"/>
  </si>
  <si>
    <t>３０歳代健康診査</t>
    <rPh sb="2" eb="3">
      <t>サイ</t>
    </rPh>
    <rPh sb="3" eb="4">
      <t>ダイ</t>
    </rPh>
    <rPh sb="4" eb="6">
      <t>ケンコウ</t>
    </rPh>
    <rPh sb="6" eb="8">
      <t>シンサ</t>
    </rPh>
    <phoneticPr fontId="8"/>
  </si>
  <si>
    <t>集団健診</t>
    <rPh sb="0" eb="2">
      <t>シュウダン</t>
    </rPh>
    <rPh sb="2" eb="4">
      <t>ケンシン</t>
    </rPh>
    <phoneticPr fontId="8"/>
  </si>
  <si>
    <t>７５歳以上健康診査</t>
    <rPh sb="2" eb="3">
      <t>サイ</t>
    </rPh>
    <rPh sb="3" eb="5">
      <t>イジョウ</t>
    </rPh>
    <rPh sb="5" eb="7">
      <t>ケンコウ</t>
    </rPh>
    <rPh sb="7" eb="9">
      <t>シンサ</t>
    </rPh>
    <phoneticPr fontId="8"/>
  </si>
  <si>
    <t>個別健診</t>
    <rPh sb="0" eb="2">
      <t>コベツ</t>
    </rPh>
    <rPh sb="2" eb="4">
      <t>ケンシン</t>
    </rPh>
    <phoneticPr fontId="8"/>
  </si>
  <si>
    <t>施設健診</t>
    <rPh sb="0" eb="2">
      <t>シセツ</t>
    </rPh>
    <rPh sb="2" eb="4">
      <t>ケンシン</t>
    </rPh>
    <phoneticPr fontId="8"/>
  </si>
  <si>
    <t>肺がん検診
（集団健診、施設健診を含む）</t>
    <rPh sb="7" eb="9">
      <t>シュウダン</t>
    </rPh>
    <rPh sb="9" eb="11">
      <t>ケンシン</t>
    </rPh>
    <rPh sb="12" eb="14">
      <t>シセツ</t>
    </rPh>
    <rPh sb="14" eb="16">
      <t>ケンシン</t>
    </rPh>
    <rPh sb="17" eb="18">
      <t>フク</t>
    </rPh>
    <phoneticPr fontId="8"/>
  </si>
  <si>
    <t>受診者数</t>
    <phoneticPr fontId="8"/>
  </si>
  <si>
    <t>がん発見者数</t>
    <rPh sb="2" eb="5">
      <t>ハッケンシャ</t>
    </rPh>
    <rPh sb="5" eb="6">
      <t>スウ</t>
    </rPh>
    <phoneticPr fontId="8"/>
  </si>
  <si>
    <t>胃がん検診
（集団健診、施設健診を含む）</t>
    <rPh sb="12" eb="14">
      <t>シセツ</t>
    </rPh>
    <phoneticPr fontId="8"/>
  </si>
  <si>
    <t>大腸がん検診
（集団健診、施設健診を含む）</t>
    <rPh sb="13" eb="15">
      <t>シセツ</t>
    </rPh>
    <phoneticPr fontId="8"/>
  </si>
  <si>
    <t>子宮頸がん検診
（集団健診、施設健診、個別健診を含む）</t>
    <rPh sb="2" eb="3">
      <t>ケイ</t>
    </rPh>
    <rPh sb="14" eb="16">
      <t>シセツ</t>
    </rPh>
    <rPh sb="19" eb="21">
      <t>コベツ</t>
    </rPh>
    <rPh sb="21" eb="23">
      <t>ケンシン</t>
    </rPh>
    <phoneticPr fontId="8"/>
  </si>
  <si>
    <t>乳がん検診
（集団健診、施設健診、個別健診を含む）</t>
    <rPh sb="12" eb="14">
      <t>シセツ</t>
    </rPh>
    <rPh sb="17" eb="19">
      <t>コベツ</t>
    </rPh>
    <rPh sb="19" eb="21">
      <t>ケンシン</t>
    </rPh>
    <phoneticPr fontId="8"/>
  </si>
  <si>
    <t>前立腺がん検診
（集団健診、施設健診を含む）</t>
    <rPh sb="14" eb="16">
      <t>シセツ</t>
    </rPh>
    <phoneticPr fontId="8"/>
  </si>
  <si>
    <t>結核検診
（集団健診、施設健診を含む）</t>
    <rPh sb="6" eb="8">
      <t>シュウダン</t>
    </rPh>
    <rPh sb="8" eb="10">
      <t>ケンシン</t>
    </rPh>
    <rPh sb="11" eb="13">
      <t>シセツ</t>
    </rPh>
    <rPh sb="13" eb="15">
      <t>ケンシン</t>
    </rPh>
    <rPh sb="16" eb="17">
      <t>フク</t>
    </rPh>
    <phoneticPr fontId="8"/>
  </si>
  <si>
    <t>結核発見者数</t>
    <rPh sb="0" eb="2">
      <t>ケッカク</t>
    </rPh>
    <rPh sb="2" eb="5">
      <t>ハッケンシャ</t>
    </rPh>
    <rPh sb="5" eb="6">
      <t>スウ</t>
    </rPh>
    <phoneticPr fontId="8"/>
  </si>
  <si>
    <t>母子健康手帳発行数</t>
    <rPh sb="0" eb="2">
      <t>ボシ</t>
    </rPh>
    <rPh sb="2" eb="4">
      <t>ケンコウ</t>
    </rPh>
    <rPh sb="4" eb="6">
      <t>テチョウ</t>
    </rPh>
    <rPh sb="6" eb="8">
      <t>ハッコウ</t>
    </rPh>
    <rPh sb="8" eb="9">
      <t>スウ</t>
    </rPh>
    <phoneticPr fontId="8"/>
  </si>
  <si>
    <t>妊婦一般健康診査　Ａ券5回分（医療機関委託）</t>
    <rPh sb="2" eb="4">
      <t>イッパン</t>
    </rPh>
    <rPh sb="10" eb="11">
      <t>ケン</t>
    </rPh>
    <rPh sb="12" eb="14">
      <t>カイブン</t>
    </rPh>
    <phoneticPr fontId="8"/>
  </si>
  <si>
    <t>受診延べ件数</t>
    <phoneticPr fontId="8"/>
  </si>
  <si>
    <t>パパママ教室（妊産婦及びその子どもと家族）</t>
    <rPh sb="4" eb="6">
      <t>キョウシツ</t>
    </rPh>
    <rPh sb="7" eb="10">
      <t>ニンサンプ</t>
    </rPh>
    <rPh sb="10" eb="11">
      <t>オヨ</t>
    </rPh>
    <rPh sb="14" eb="15">
      <t>コ</t>
    </rPh>
    <rPh sb="18" eb="20">
      <t>カゾク</t>
    </rPh>
    <phoneticPr fontId="8"/>
  </si>
  <si>
    <t>実人数</t>
    <rPh sb="0" eb="1">
      <t>ジツ</t>
    </rPh>
    <rPh sb="1" eb="3">
      <t>ニンズウ</t>
    </rPh>
    <phoneticPr fontId="8"/>
  </si>
  <si>
    <t>延人数</t>
    <rPh sb="0" eb="1">
      <t>ノ</t>
    </rPh>
    <rPh sb="1" eb="3">
      <t>ニンズウ</t>
    </rPh>
    <phoneticPr fontId="8"/>
  </si>
  <si>
    <t>赤ちゃん訪問（12か月未満児）</t>
    <rPh sb="0" eb="1">
      <t>アカ</t>
    </rPh>
    <rPh sb="4" eb="6">
      <t>ホウモン</t>
    </rPh>
    <rPh sb="10" eb="11">
      <t>ゲツ</t>
    </rPh>
    <rPh sb="11" eb="13">
      <t>ミマン</t>
    </rPh>
    <rPh sb="13" eb="14">
      <t>ジ</t>
    </rPh>
    <phoneticPr fontId="8"/>
  </si>
  <si>
    <t>乳幼児相談（０歳～３歳）</t>
    <rPh sb="0" eb="3">
      <t>ニュウヨウジ</t>
    </rPh>
    <rPh sb="3" eb="5">
      <t>ソウダン</t>
    </rPh>
    <rPh sb="7" eb="8">
      <t>サイ</t>
    </rPh>
    <rPh sb="10" eb="11">
      <t>サイ</t>
    </rPh>
    <phoneticPr fontId="8"/>
  </si>
  <si>
    <t>離乳食教室（４～５か月児）</t>
    <rPh sb="0" eb="3">
      <t>リニュウショク</t>
    </rPh>
    <rPh sb="3" eb="5">
      <t>キョウシツ</t>
    </rPh>
    <rPh sb="10" eb="11">
      <t>ツキ</t>
    </rPh>
    <rPh sb="11" eb="12">
      <t>ジ</t>
    </rPh>
    <phoneticPr fontId="8"/>
  </si>
  <si>
    <t>乳児健康診査(３～４か月児　医療機関委託）</t>
    <rPh sb="11" eb="12">
      <t>ツキ</t>
    </rPh>
    <rPh sb="12" eb="13">
      <t>ジ</t>
    </rPh>
    <phoneticPr fontId="8"/>
  </si>
  <si>
    <t>乳児健康診査(９～１１か月児　医療機関委託）</t>
    <rPh sb="12" eb="13">
      <t>ツキ</t>
    </rPh>
    <rPh sb="13" eb="14">
      <t>ジ</t>
    </rPh>
    <phoneticPr fontId="8"/>
  </si>
  <si>
    <t>７か月児教室</t>
    <rPh sb="2" eb="3">
      <t>ゲツ</t>
    </rPh>
    <rPh sb="3" eb="4">
      <t>ジ</t>
    </rPh>
    <rPh sb="4" eb="6">
      <t>キョウシツ</t>
    </rPh>
    <phoneticPr fontId="8"/>
  </si>
  <si>
    <t>１歳６か月児健康診査</t>
    <phoneticPr fontId="8"/>
  </si>
  <si>
    <t>２歳児教室</t>
    <rPh sb="1" eb="3">
      <t>サイジ</t>
    </rPh>
    <rPh sb="3" eb="5">
      <t>キョウシツ</t>
    </rPh>
    <phoneticPr fontId="8"/>
  </si>
  <si>
    <t>楽しい歯みがき教室</t>
    <rPh sb="0" eb="1">
      <t>タノ</t>
    </rPh>
    <rPh sb="3" eb="4">
      <t>ハ</t>
    </rPh>
    <rPh sb="7" eb="9">
      <t>キョウシツ</t>
    </rPh>
    <phoneticPr fontId="8"/>
  </si>
  <si>
    <t>３歳児健康診査</t>
    <rPh sb="1" eb="2">
      <t>サイ</t>
    </rPh>
    <phoneticPr fontId="8"/>
  </si>
  <si>
    <t>育児相談教室</t>
    <rPh sb="0" eb="1">
      <t>イク</t>
    </rPh>
    <rPh sb="2" eb="4">
      <t>ソウダン</t>
    </rPh>
    <rPh sb="4" eb="6">
      <t>キョウシツ</t>
    </rPh>
    <phoneticPr fontId="8"/>
  </si>
  <si>
    <t>※令和２年度数値</t>
    <rPh sb="1" eb="3">
      <t>レイワ</t>
    </rPh>
    <rPh sb="4" eb="6">
      <t>ネンド</t>
    </rPh>
    <rPh sb="6" eb="8">
      <t>スウチ</t>
    </rPh>
    <phoneticPr fontId="8"/>
  </si>
  <si>
    <t>（資料：健康推進課）</t>
    <rPh sb="1" eb="3">
      <t>シリョウ</t>
    </rPh>
    <rPh sb="4" eb="6">
      <t>ケンコウ</t>
    </rPh>
    <rPh sb="6" eb="8">
      <t>スイシン</t>
    </rPh>
    <rPh sb="8" eb="9">
      <t>カ</t>
    </rPh>
    <phoneticPr fontId="8"/>
  </si>
  <si>
    <t>９５．予防接種実施状況</t>
    <phoneticPr fontId="8"/>
  </si>
  <si>
    <t>予防接種名</t>
    <rPh sb="0" eb="2">
      <t>ヨボウ</t>
    </rPh>
    <rPh sb="2" eb="4">
      <t>セッシュ</t>
    </rPh>
    <rPh sb="4" eb="5">
      <t>メイ</t>
    </rPh>
    <phoneticPr fontId="8"/>
  </si>
  <si>
    <t>延件数</t>
    <rPh sb="0" eb="1">
      <t>ノベ</t>
    </rPh>
    <rPh sb="1" eb="3">
      <t>ケンスウ</t>
    </rPh>
    <phoneticPr fontId="8"/>
  </si>
  <si>
    <t>B型肝炎</t>
    <rPh sb="1" eb="2">
      <t>ガタ</t>
    </rPh>
    <rPh sb="2" eb="4">
      <t>カンエン</t>
    </rPh>
    <phoneticPr fontId="8"/>
  </si>
  <si>
    <t>１～３回目</t>
    <rPh sb="3" eb="5">
      <t>カイメ</t>
    </rPh>
    <phoneticPr fontId="8"/>
  </si>
  <si>
    <t>ヒブワクチン</t>
    <phoneticPr fontId="8"/>
  </si>
  <si>
    <t>１期初回(１～３回目）</t>
    <rPh sb="2" eb="4">
      <t>ショカイ</t>
    </rPh>
    <rPh sb="8" eb="9">
      <t>カイ</t>
    </rPh>
    <rPh sb="9" eb="10">
      <t>メ</t>
    </rPh>
    <phoneticPr fontId="8"/>
  </si>
  <si>
    <t>１期追加</t>
    <rPh sb="2" eb="4">
      <t>ツイカ</t>
    </rPh>
    <phoneticPr fontId="8"/>
  </si>
  <si>
    <t>小児用肺炎球菌ワクチン</t>
    <rPh sb="0" eb="3">
      <t>ショウニヨウ</t>
    </rPh>
    <rPh sb="3" eb="5">
      <t>ハイエン</t>
    </rPh>
    <rPh sb="5" eb="7">
      <t>キュウキン</t>
    </rPh>
    <phoneticPr fontId="8"/>
  </si>
  <si>
    <r>
      <t xml:space="preserve">ロタウイルス
</t>
    </r>
    <r>
      <rPr>
        <sz val="8"/>
        <rFont val="ＭＳ ゴシック"/>
        <family val="3"/>
        <charset val="128"/>
      </rPr>
      <t>※令和2年10月1日生まれから対象</t>
    </r>
    <rPh sb="8" eb="10">
      <t>レイワ</t>
    </rPh>
    <rPh sb="11" eb="12">
      <t>ネン</t>
    </rPh>
    <rPh sb="14" eb="15">
      <t>ガツ</t>
    </rPh>
    <rPh sb="16" eb="17">
      <t>ニチ</t>
    </rPh>
    <rPh sb="17" eb="18">
      <t>ウ</t>
    </rPh>
    <rPh sb="22" eb="24">
      <t>タイショウ</t>
    </rPh>
    <phoneticPr fontId="8"/>
  </si>
  <si>
    <t>１価(１～２回目）</t>
    <rPh sb="1" eb="2">
      <t>カ</t>
    </rPh>
    <rPh sb="6" eb="8">
      <t>カイメ</t>
    </rPh>
    <phoneticPr fontId="8"/>
  </si>
  <si>
    <t>５価（１～３回目）</t>
    <rPh sb="1" eb="2">
      <t>カ</t>
    </rPh>
    <rPh sb="6" eb="8">
      <t>カイメ</t>
    </rPh>
    <phoneticPr fontId="8"/>
  </si>
  <si>
    <t>四種混合
ジフテリア・百日せき・
破傷風（ＤＰＴ）・不活化ポリオ</t>
    <rPh sb="0" eb="2">
      <t>４シュ</t>
    </rPh>
    <rPh sb="2" eb="4">
      <t>コンゴウ</t>
    </rPh>
    <rPh sb="11" eb="13">
      <t>ヒャクニチ</t>
    </rPh>
    <rPh sb="17" eb="20">
      <t>ハショウフウ</t>
    </rPh>
    <rPh sb="26" eb="27">
      <t>フ</t>
    </rPh>
    <rPh sb="27" eb="29">
      <t>カツカ</t>
    </rPh>
    <phoneticPr fontId="8"/>
  </si>
  <si>
    <t>ジフテリア・
破傷風（ＤＰＴ）</t>
    <rPh sb="7" eb="10">
      <t>ハショウフウ</t>
    </rPh>
    <phoneticPr fontId="8"/>
  </si>
  <si>
    <t>２期</t>
    <rPh sb="1" eb="2">
      <t>キ</t>
    </rPh>
    <phoneticPr fontId="8"/>
  </si>
  <si>
    <t>ＢＣＧ</t>
    <phoneticPr fontId="8"/>
  </si>
  <si>
    <t>麻しん・風しん（ＭＲ）</t>
    <rPh sb="0" eb="1">
      <t>マ</t>
    </rPh>
    <rPh sb="4" eb="5">
      <t>フウ</t>
    </rPh>
    <phoneticPr fontId="8"/>
  </si>
  <si>
    <t>１期</t>
    <rPh sb="1" eb="2">
      <t>キ</t>
    </rPh>
    <phoneticPr fontId="8"/>
  </si>
  <si>
    <r>
      <t xml:space="preserve">５期 
</t>
    </r>
    <r>
      <rPr>
        <sz val="8"/>
        <rFont val="ＭＳ ゴシック"/>
        <family val="3"/>
        <charset val="128"/>
      </rPr>
      <t>(R1.6.1～R3.3.31実績)</t>
    </r>
    <rPh sb="1" eb="2">
      <t>キ</t>
    </rPh>
    <rPh sb="19" eb="21">
      <t>ジッセキ</t>
    </rPh>
    <phoneticPr fontId="8"/>
  </si>
  <si>
    <t>水痘</t>
    <rPh sb="0" eb="2">
      <t>スイトウ</t>
    </rPh>
    <phoneticPr fontId="8"/>
  </si>
  <si>
    <t>１～２回目</t>
    <rPh sb="3" eb="4">
      <t>カイ</t>
    </rPh>
    <rPh sb="4" eb="5">
      <t>メ</t>
    </rPh>
    <phoneticPr fontId="8"/>
  </si>
  <si>
    <t>日本脳炎</t>
    <phoneticPr fontId="8"/>
  </si>
  <si>
    <t>１期初回</t>
    <rPh sb="1" eb="2">
      <t>キ</t>
    </rPh>
    <rPh sb="2" eb="4">
      <t>ショカイ</t>
    </rPh>
    <phoneticPr fontId="8"/>
  </si>
  <si>
    <t>１期追加</t>
    <rPh sb="1" eb="2">
      <t>キ</t>
    </rPh>
    <rPh sb="2" eb="4">
      <t>ツイカ</t>
    </rPh>
    <phoneticPr fontId="8"/>
  </si>
  <si>
    <t>２期　　　　　　　　　　　　　　　　　　　　　　　　　</t>
    <rPh sb="1" eb="2">
      <t>キ</t>
    </rPh>
    <phoneticPr fontId="8"/>
  </si>
  <si>
    <t>子宮頸がん予防ワクチン</t>
    <rPh sb="0" eb="2">
      <t>シキュウ</t>
    </rPh>
    <rPh sb="2" eb="3">
      <t>クビ</t>
    </rPh>
    <rPh sb="5" eb="7">
      <t>ヨボウ</t>
    </rPh>
    <phoneticPr fontId="8"/>
  </si>
  <si>
    <t>インフルエンザ（高齢者）</t>
    <rPh sb="8" eb="11">
      <t>コウレイシャ</t>
    </rPh>
    <phoneticPr fontId="8"/>
  </si>
  <si>
    <t>高齢者肺炎球菌ワクチン</t>
    <rPh sb="0" eb="3">
      <t>コウレイシャ</t>
    </rPh>
    <rPh sb="3" eb="5">
      <t>ハイエン</t>
    </rPh>
    <rPh sb="5" eb="7">
      <t>キュウキン</t>
    </rPh>
    <phoneticPr fontId="8"/>
  </si>
  <si>
    <t>９６．主な死因別死亡者数</t>
    <rPh sb="3" eb="4">
      <t>オモ</t>
    </rPh>
    <rPh sb="5" eb="7">
      <t>シイン</t>
    </rPh>
    <rPh sb="7" eb="8">
      <t>ベツ</t>
    </rPh>
    <rPh sb="8" eb="11">
      <t>シボウシャ</t>
    </rPh>
    <rPh sb="11" eb="12">
      <t>スウ</t>
    </rPh>
    <phoneticPr fontId="8"/>
  </si>
  <si>
    <t>死亡数</t>
  </si>
  <si>
    <t>第１位</t>
  </si>
  <si>
    <t>第２位</t>
  </si>
  <si>
    <t>第３位</t>
  </si>
  <si>
    <t>第３位</t>
    <phoneticPr fontId="8"/>
  </si>
  <si>
    <t>第５位</t>
  </si>
  <si>
    <t>死因</t>
  </si>
  <si>
    <t>実数</t>
  </si>
  <si>
    <t>悪性新生物（がん）</t>
    <rPh sb="0" eb="2">
      <t>アクセイ</t>
    </rPh>
    <rPh sb="2" eb="5">
      <t>シンセイブツ</t>
    </rPh>
    <phoneticPr fontId="8"/>
  </si>
  <si>
    <t>心疾患</t>
    <rPh sb="0" eb="3">
      <t>シンシッカン</t>
    </rPh>
    <phoneticPr fontId="8"/>
  </si>
  <si>
    <t>脳血管疾患</t>
    <rPh sb="0" eb="1">
      <t>ノウ</t>
    </rPh>
    <rPh sb="1" eb="3">
      <t>ケッカン</t>
    </rPh>
    <rPh sb="3" eb="5">
      <t>シッカン</t>
    </rPh>
    <phoneticPr fontId="8"/>
  </si>
  <si>
    <t>老衰</t>
    <rPh sb="0" eb="2">
      <t>ロウスイ</t>
    </rPh>
    <phoneticPr fontId="8"/>
  </si>
  <si>
    <t>肺炎</t>
    <rPh sb="0" eb="2">
      <t>ハイエン</t>
    </rPh>
    <phoneticPr fontId="8"/>
  </si>
  <si>
    <t>※令和元年数値</t>
    <rPh sb="1" eb="3">
      <t>レイワ</t>
    </rPh>
    <rPh sb="3" eb="4">
      <t>モト</t>
    </rPh>
    <rPh sb="5" eb="7">
      <t>スウチ</t>
    </rPh>
    <phoneticPr fontId="8"/>
  </si>
  <si>
    <t>９７．ごみ排出量</t>
    <rPh sb="5" eb="7">
      <t>ハイシュツ</t>
    </rPh>
    <rPh sb="7" eb="8">
      <t>リョウ</t>
    </rPh>
    <phoneticPr fontId="8"/>
  </si>
  <si>
    <t>可燃ごみ</t>
    <rPh sb="0" eb="2">
      <t>カネン</t>
    </rPh>
    <phoneticPr fontId="8"/>
  </si>
  <si>
    <t>資源ごみ</t>
    <rPh sb="0" eb="2">
      <t>シゲン</t>
    </rPh>
    <phoneticPr fontId="8"/>
  </si>
  <si>
    <t>粗大ごみ等</t>
    <rPh sb="0" eb="2">
      <t>ソダイ</t>
    </rPh>
    <rPh sb="4" eb="5">
      <t>トウ</t>
    </rPh>
    <phoneticPr fontId="8"/>
  </si>
  <si>
    <t>　東温市計（ｔ）</t>
    <rPh sb="1" eb="2">
      <t>ヒガシ</t>
    </rPh>
    <rPh sb="2" eb="3">
      <t>オン</t>
    </rPh>
    <rPh sb="3" eb="4">
      <t>シ</t>
    </rPh>
    <rPh sb="4" eb="5">
      <t>ケイ</t>
    </rPh>
    <phoneticPr fontId="8"/>
  </si>
  <si>
    <t>　一人一日当たり排出量（ｇ）</t>
    <rPh sb="1" eb="3">
      <t>ヒトリ</t>
    </rPh>
    <rPh sb="3" eb="5">
      <t>イチニチ</t>
    </rPh>
    <rPh sb="5" eb="6">
      <t>ア</t>
    </rPh>
    <rPh sb="8" eb="10">
      <t>ハイシュツ</t>
    </rPh>
    <rPh sb="10" eb="11">
      <t>リョウ</t>
    </rPh>
    <phoneticPr fontId="8"/>
  </si>
  <si>
    <t>（資料：環境保全課）</t>
    <rPh sb="1" eb="3">
      <t>シリョウ</t>
    </rPh>
    <rPh sb="4" eb="6">
      <t>カンキョウ</t>
    </rPh>
    <rPh sb="6" eb="8">
      <t>ホゼン</t>
    </rPh>
    <rPh sb="8" eb="9">
      <t>カ</t>
    </rPh>
    <phoneticPr fontId="8"/>
  </si>
  <si>
    <t xml:space="preserve">９８．公害の種類別苦情件数    　　　　　　　  </t>
    <rPh sb="3" eb="5">
      <t>コウガイ</t>
    </rPh>
    <rPh sb="6" eb="8">
      <t>シュルイ</t>
    </rPh>
    <rPh sb="8" eb="9">
      <t>ベツ</t>
    </rPh>
    <rPh sb="9" eb="11">
      <t>クジョウ</t>
    </rPh>
    <phoneticPr fontId="8"/>
  </si>
  <si>
    <t>典型７公害</t>
    <rPh sb="0" eb="2">
      <t>テンケイ</t>
    </rPh>
    <rPh sb="3" eb="5">
      <t>コウガイ</t>
    </rPh>
    <phoneticPr fontId="8"/>
  </si>
  <si>
    <t>左記以外</t>
    <rPh sb="0" eb="2">
      <t>サキ</t>
    </rPh>
    <rPh sb="2" eb="4">
      <t>イガイ</t>
    </rPh>
    <phoneticPr fontId="8"/>
  </si>
  <si>
    <t>大気
汚染</t>
    <rPh sb="0" eb="2">
      <t>タイキ</t>
    </rPh>
    <rPh sb="3" eb="5">
      <t>オセン</t>
    </rPh>
    <phoneticPr fontId="8"/>
  </si>
  <si>
    <t>水質
汚濁</t>
    <phoneticPr fontId="8"/>
  </si>
  <si>
    <t>土壌
汚染</t>
    <rPh sb="0" eb="2">
      <t>ドジョウ</t>
    </rPh>
    <rPh sb="3" eb="5">
      <t>オセン</t>
    </rPh>
    <phoneticPr fontId="8"/>
  </si>
  <si>
    <t>騒音</t>
    <rPh sb="0" eb="2">
      <t>ソウオン</t>
    </rPh>
    <phoneticPr fontId="8"/>
  </si>
  <si>
    <t>振動</t>
    <rPh sb="0" eb="2">
      <t>シンドウ</t>
    </rPh>
    <phoneticPr fontId="8"/>
  </si>
  <si>
    <t>地盤
沈下</t>
    <rPh sb="0" eb="2">
      <t>ジバン</t>
    </rPh>
    <rPh sb="3" eb="5">
      <t>チンカ</t>
    </rPh>
    <phoneticPr fontId="8"/>
  </si>
  <si>
    <t>悪臭</t>
    <rPh sb="0" eb="2">
      <t>アクシュウ</t>
    </rPh>
    <phoneticPr fontId="8"/>
  </si>
  <si>
    <t>廃棄物
不法
投棄</t>
    <rPh sb="0" eb="3">
      <t>ハイキブツ</t>
    </rPh>
    <rPh sb="4" eb="6">
      <t>フホウ</t>
    </rPh>
    <rPh sb="7" eb="9">
      <t>トウキ</t>
    </rPh>
    <phoneticPr fontId="8"/>
  </si>
  <si>
    <t>（資料：環境保全課）</t>
    <rPh sb="4" eb="6">
      <t>カンキョウ</t>
    </rPh>
    <rPh sb="6" eb="8">
      <t>ホゼン</t>
    </rPh>
    <rPh sb="8" eb="9">
      <t>カ</t>
    </rPh>
    <phoneticPr fontId="8"/>
  </si>
  <si>
    <t>９９．畜犬登録数の推移</t>
    <phoneticPr fontId="8"/>
  </si>
  <si>
    <t>（単位：匹）</t>
    <rPh sb="1" eb="3">
      <t>タンイ</t>
    </rPh>
    <rPh sb="4" eb="5">
      <t>ヒキ</t>
    </rPh>
    <phoneticPr fontId="8"/>
  </si>
  <si>
    <t>令和元年</t>
    <rPh sb="0" eb="1">
      <t>レイ</t>
    </rPh>
    <rPh sb="1" eb="2">
      <t>ワ</t>
    </rPh>
    <rPh sb="2" eb="4">
      <t>ガンネン</t>
    </rPh>
    <phoneticPr fontId="8"/>
  </si>
  <si>
    <t>登録数</t>
    <rPh sb="0" eb="3">
      <t>トウロクスウ</t>
    </rPh>
    <phoneticPr fontId="8"/>
  </si>
  <si>
    <t>１００．し尿・浄化槽汚泥処理量の推移</t>
    <rPh sb="16" eb="18">
      <t>スイイ</t>
    </rPh>
    <phoneticPr fontId="8"/>
  </si>
  <si>
    <t>（単位：kℓ）</t>
    <rPh sb="1" eb="3">
      <t>タンイ</t>
    </rPh>
    <phoneticPr fontId="8"/>
  </si>
  <si>
    <t>平成２８年度</t>
    <rPh sb="0" eb="2">
      <t>ヘイセイ</t>
    </rPh>
    <rPh sb="4" eb="6">
      <t>ネンド</t>
    </rPh>
    <phoneticPr fontId="8"/>
  </si>
  <si>
    <t>平成２９年度</t>
    <rPh sb="0" eb="2">
      <t>ヘイセイ</t>
    </rPh>
    <rPh sb="4" eb="5">
      <t>ネン</t>
    </rPh>
    <rPh sb="5" eb="6">
      <t>ド</t>
    </rPh>
    <phoneticPr fontId="8"/>
  </si>
  <si>
    <t>平成３０年度</t>
    <rPh sb="0" eb="2">
      <t>ヘイセイ</t>
    </rPh>
    <rPh sb="4" eb="6">
      <t>ネンド</t>
    </rPh>
    <phoneticPr fontId="8"/>
  </si>
  <si>
    <t>令和元年度</t>
    <rPh sb="0" eb="2">
      <t>レイワ</t>
    </rPh>
    <rPh sb="2" eb="3">
      <t>モト</t>
    </rPh>
    <rPh sb="3" eb="4">
      <t>ネン</t>
    </rPh>
    <rPh sb="4" eb="5">
      <t>ド</t>
    </rPh>
    <phoneticPr fontId="8"/>
  </si>
  <si>
    <t>し尿</t>
    <rPh sb="1" eb="2">
      <t>ニョウ</t>
    </rPh>
    <phoneticPr fontId="8"/>
  </si>
  <si>
    <t>浄化槽
汚泥</t>
    <rPh sb="0" eb="3">
      <t>ジョウカソウ</t>
    </rPh>
    <rPh sb="4" eb="6">
      <t>オデイ</t>
    </rPh>
    <phoneticPr fontId="8"/>
  </si>
  <si>
    <t>単独槽</t>
    <rPh sb="0" eb="2">
      <t>タンドク</t>
    </rPh>
    <rPh sb="2" eb="3">
      <t>ソウ</t>
    </rPh>
    <phoneticPr fontId="8"/>
  </si>
  <si>
    <t>合併槽</t>
    <rPh sb="0" eb="2">
      <t>ガッペイ</t>
    </rPh>
    <rPh sb="2" eb="3">
      <t>ソウ</t>
    </rPh>
    <phoneticPr fontId="8"/>
  </si>
  <si>
    <t>（資料：松山衛生事務組合）</t>
    <rPh sb="4" eb="6">
      <t>マツヤマ</t>
    </rPh>
    <rPh sb="6" eb="8">
      <t>エイセイ</t>
    </rPh>
    <rPh sb="8" eb="10">
      <t>ジム</t>
    </rPh>
    <rPh sb="10" eb="12">
      <t>クミアイ</t>
    </rPh>
    <phoneticPr fontId="8"/>
  </si>
  <si>
    <t>１０１．学校数</t>
    <rPh sb="4" eb="6">
      <t>ガッコウ</t>
    </rPh>
    <rPh sb="6" eb="7">
      <t>スウ</t>
    </rPh>
    <phoneticPr fontId="8"/>
  </si>
  <si>
    <t>幼稚園</t>
    <rPh sb="0" eb="3">
      <t>ヨウチエン</t>
    </rPh>
    <phoneticPr fontId="8"/>
  </si>
  <si>
    <t>小学校</t>
    <rPh sb="0" eb="3">
      <t>ショウガッコウ</t>
    </rPh>
    <phoneticPr fontId="8"/>
  </si>
  <si>
    <t>中学校</t>
    <rPh sb="0" eb="3">
      <t>チュウガッコウ</t>
    </rPh>
    <phoneticPr fontId="8"/>
  </si>
  <si>
    <t>高等学校</t>
    <rPh sb="0" eb="2">
      <t>コウトウ</t>
    </rPh>
    <rPh sb="2" eb="4">
      <t>ガッコウ</t>
    </rPh>
    <phoneticPr fontId="8"/>
  </si>
  <si>
    <t>専修学校(私立)</t>
    <rPh sb="0" eb="2">
      <t>センシュウ</t>
    </rPh>
    <rPh sb="2" eb="4">
      <t>ガッコウ</t>
    </rPh>
    <phoneticPr fontId="8"/>
  </si>
  <si>
    <t>令和３年</t>
    <rPh sb="0" eb="1">
      <t>レイ</t>
    </rPh>
    <rPh sb="1" eb="2">
      <t>カズ</t>
    </rPh>
    <rPh sb="3" eb="4">
      <t>ネン</t>
    </rPh>
    <phoneticPr fontId="8"/>
  </si>
  <si>
    <t>※５月１日現在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2" eb="3">
      <t>ガツ</t>
    </rPh>
    <rPh sb="4" eb="5">
      <t>ヒ</t>
    </rPh>
    <rPh sb="5" eb="7">
      <t>ゲンザイ</t>
    </rPh>
    <phoneticPr fontId="8"/>
  </si>
  <si>
    <t>（資料：「学校基本調査」）</t>
    <rPh sb="1" eb="3">
      <t>シリョウ</t>
    </rPh>
    <rPh sb="5" eb="7">
      <t>ガッコウ</t>
    </rPh>
    <rPh sb="7" eb="9">
      <t>キホン</t>
    </rPh>
    <rPh sb="9" eb="11">
      <t>チョウサ</t>
    </rPh>
    <phoneticPr fontId="8"/>
  </si>
  <si>
    <t>１０２．幼稚園の状況</t>
    <phoneticPr fontId="8"/>
  </si>
  <si>
    <t>学校数</t>
    <rPh sb="0" eb="2">
      <t>ガッコウ</t>
    </rPh>
    <rPh sb="2" eb="3">
      <t>スウ</t>
    </rPh>
    <phoneticPr fontId="8"/>
  </si>
  <si>
    <t>学級数</t>
    <rPh sb="0" eb="2">
      <t>ガッキュウ</t>
    </rPh>
    <rPh sb="2" eb="3">
      <t>スウ</t>
    </rPh>
    <phoneticPr fontId="8"/>
  </si>
  <si>
    <t>園児数</t>
    <rPh sb="0" eb="2">
      <t>エンジ</t>
    </rPh>
    <rPh sb="2" eb="3">
      <t>スウ</t>
    </rPh>
    <phoneticPr fontId="8"/>
  </si>
  <si>
    <t>３歳児</t>
    <rPh sb="1" eb="3">
      <t>サイジ</t>
    </rPh>
    <phoneticPr fontId="8"/>
  </si>
  <si>
    <t>４歳児</t>
    <rPh sb="1" eb="3">
      <t>サイジ</t>
    </rPh>
    <phoneticPr fontId="8"/>
  </si>
  <si>
    <t>５歳児</t>
    <rPh sb="1" eb="2">
      <t>サイ</t>
    </rPh>
    <rPh sb="2" eb="3">
      <t>ジ</t>
    </rPh>
    <phoneticPr fontId="8"/>
  </si>
  <si>
    <t>教員数</t>
    <rPh sb="0" eb="2">
      <t>キョウイン</t>
    </rPh>
    <rPh sb="2" eb="3">
      <t>スウ</t>
    </rPh>
    <phoneticPr fontId="8"/>
  </si>
  <si>
    <t>職員数</t>
    <rPh sb="0" eb="3">
      <t>ショクインスウ</t>
    </rPh>
    <phoneticPr fontId="8"/>
  </si>
  <si>
    <t>※各年５月1日現在</t>
    <rPh sb="1" eb="3">
      <t>カクネン</t>
    </rPh>
    <rPh sb="4" eb="5">
      <t>ガツ</t>
    </rPh>
    <rPh sb="6" eb="7">
      <t>ヒ</t>
    </rPh>
    <rPh sb="7" eb="9">
      <t>ゲンザイ</t>
    </rPh>
    <phoneticPr fontId="8"/>
  </si>
  <si>
    <t>１０３．小学校の状況</t>
    <rPh sb="4" eb="7">
      <t>ショウガッコウ</t>
    </rPh>
    <phoneticPr fontId="8"/>
  </si>
  <si>
    <t>１学年</t>
    <rPh sb="1" eb="3">
      <t>ガクネン</t>
    </rPh>
    <phoneticPr fontId="8"/>
  </si>
  <si>
    <t>２学年</t>
    <rPh sb="1" eb="3">
      <t>ガクネン</t>
    </rPh>
    <phoneticPr fontId="8"/>
  </si>
  <si>
    <t>３学年</t>
    <rPh sb="1" eb="3">
      <t>ガクネン</t>
    </rPh>
    <phoneticPr fontId="8"/>
  </si>
  <si>
    <t>４学年</t>
    <rPh sb="1" eb="3">
      <t>ガクネン</t>
    </rPh>
    <phoneticPr fontId="8"/>
  </si>
  <si>
    <t>５学年</t>
    <rPh sb="1" eb="3">
      <t>ガクネン</t>
    </rPh>
    <phoneticPr fontId="8"/>
  </si>
  <si>
    <t>６学年</t>
    <rPh sb="1" eb="3">
      <t>ガクネン</t>
    </rPh>
    <phoneticPr fontId="8"/>
  </si>
  <si>
    <t>小学校別状況</t>
    <rPh sb="0" eb="3">
      <t>ショウガッコウ</t>
    </rPh>
    <rPh sb="3" eb="4">
      <t>ベツ</t>
    </rPh>
    <rPh sb="4" eb="6">
      <t>ジョウキョウ</t>
    </rPh>
    <phoneticPr fontId="8"/>
  </si>
  <si>
    <t>小学校名</t>
    <rPh sb="0" eb="1">
      <t>ショウ</t>
    </rPh>
    <rPh sb="1" eb="3">
      <t>ガッコウ</t>
    </rPh>
    <rPh sb="3" eb="4">
      <t>ナ</t>
    </rPh>
    <phoneticPr fontId="8"/>
  </si>
  <si>
    <t>北吉井小学校</t>
    <rPh sb="0" eb="1">
      <t>キタ</t>
    </rPh>
    <rPh sb="1" eb="3">
      <t>ヨシイ</t>
    </rPh>
    <rPh sb="3" eb="6">
      <t>ショウガッコウ</t>
    </rPh>
    <phoneticPr fontId="8"/>
  </si>
  <si>
    <t>南吉井小学校</t>
    <rPh sb="0" eb="1">
      <t>ミナミ</t>
    </rPh>
    <rPh sb="1" eb="3">
      <t>ヨシイ</t>
    </rPh>
    <rPh sb="3" eb="6">
      <t>ショウガッコウ</t>
    </rPh>
    <phoneticPr fontId="8"/>
  </si>
  <si>
    <t>拝志小学校</t>
    <rPh sb="0" eb="1">
      <t>ハイ</t>
    </rPh>
    <rPh sb="1" eb="2">
      <t>シ</t>
    </rPh>
    <rPh sb="2" eb="5">
      <t>ショウガッコウ</t>
    </rPh>
    <phoneticPr fontId="8"/>
  </si>
  <si>
    <t>上林小学校</t>
    <rPh sb="0" eb="1">
      <t>カミ</t>
    </rPh>
    <rPh sb="1" eb="2">
      <t>ハヤシ</t>
    </rPh>
    <rPh sb="2" eb="5">
      <t>ショウガッコウ</t>
    </rPh>
    <phoneticPr fontId="8"/>
  </si>
  <si>
    <t>川上小学校</t>
    <rPh sb="0" eb="2">
      <t>カワカミ</t>
    </rPh>
    <rPh sb="2" eb="5">
      <t>ショウガッコウ</t>
    </rPh>
    <phoneticPr fontId="8"/>
  </si>
  <si>
    <t>東谷小学校</t>
    <rPh sb="0" eb="1">
      <t>ヒガシ</t>
    </rPh>
    <rPh sb="1" eb="2">
      <t>タニ</t>
    </rPh>
    <rPh sb="2" eb="5">
      <t>ショウガッコウ</t>
    </rPh>
    <phoneticPr fontId="8"/>
  </si>
  <si>
    <t>西谷小学校</t>
    <rPh sb="0" eb="1">
      <t>ニシ</t>
    </rPh>
    <rPh sb="1" eb="2">
      <t>タニ</t>
    </rPh>
    <rPh sb="2" eb="5">
      <t>ショウガッコウ</t>
    </rPh>
    <phoneticPr fontId="8"/>
  </si>
  <si>
    <t>※令和３年５月１日現在</t>
    <rPh sb="1" eb="3">
      <t>レイワ</t>
    </rPh>
    <rPh sb="4" eb="5">
      <t>ネン</t>
    </rPh>
    <rPh sb="6" eb="7">
      <t>ガツ</t>
    </rPh>
    <rPh sb="8" eb="9">
      <t>ヒ</t>
    </rPh>
    <rPh sb="9" eb="11">
      <t>ゲンザイ</t>
    </rPh>
    <phoneticPr fontId="8"/>
  </si>
  <si>
    <t>１０４．中学校の状況</t>
    <rPh sb="4" eb="7">
      <t>チュウガッコウ</t>
    </rPh>
    <rPh sb="8" eb="10">
      <t>ジョウキョウ</t>
    </rPh>
    <phoneticPr fontId="8"/>
  </si>
  <si>
    <t>生徒数</t>
    <rPh sb="0" eb="3">
      <t>セイトスウ</t>
    </rPh>
    <phoneticPr fontId="8"/>
  </si>
  <si>
    <t>中学校別状況</t>
    <rPh sb="0" eb="3">
      <t>チュウガッコウ</t>
    </rPh>
    <rPh sb="3" eb="4">
      <t>ベツ</t>
    </rPh>
    <rPh sb="4" eb="6">
      <t>ジョウキョウ</t>
    </rPh>
    <phoneticPr fontId="8"/>
  </si>
  <si>
    <t>中学校名</t>
    <rPh sb="0" eb="3">
      <t>チュウガッコウ</t>
    </rPh>
    <rPh sb="3" eb="4">
      <t>ナ</t>
    </rPh>
    <phoneticPr fontId="8"/>
  </si>
  <si>
    <t>重信中学校</t>
    <rPh sb="0" eb="2">
      <t>シゲノブ</t>
    </rPh>
    <rPh sb="2" eb="5">
      <t>チュウガッコウ</t>
    </rPh>
    <phoneticPr fontId="8"/>
  </si>
  <si>
    <t>川内中学校</t>
    <rPh sb="0" eb="2">
      <t>カワウチ</t>
    </rPh>
    <rPh sb="2" eb="5">
      <t>チュウガッコウ</t>
    </rPh>
    <phoneticPr fontId="8"/>
  </si>
  <si>
    <t>１０５．中学校卒業者の進路別状況</t>
    <rPh sb="7" eb="9">
      <t>ソツギョウ</t>
    </rPh>
    <rPh sb="9" eb="10">
      <t>シャ</t>
    </rPh>
    <rPh sb="14" eb="16">
      <t>ジョウキョウ</t>
    </rPh>
    <phoneticPr fontId="8"/>
  </si>
  <si>
    <t>卒業者総数</t>
    <rPh sb="0" eb="3">
      <t>ソツギョウシャ</t>
    </rPh>
    <rPh sb="3" eb="5">
      <t>ソウスウ</t>
    </rPh>
    <phoneticPr fontId="8"/>
  </si>
  <si>
    <t>高等学校等
進学者</t>
    <phoneticPr fontId="8"/>
  </si>
  <si>
    <t>専修学校（高等課程）
入学者</t>
    <phoneticPr fontId="8"/>
  </si>
  <si>
    <t>専修学校（一般課程）
等進学者</t>
    <phoneticPr fontId="8"/>
  </si>
  <si>
    <t>公共職業能力開発施設等
入学者</t>
    <phoneticPr fontId="8"/>
  </si>
  <si>
    <t>就職者</t>
    <rPh sb="0" eb="2">
      <t>シュウショク</t>
    </rPh>
    <rPh sb="2" eb="3">
      <t>シャ</t>
    </rPh>
    <phoneticPr fontId="8"/>
  </si>
  <si>
    <t>左記以外の者</t>
    <rPh sb="0" eb="2">
      <t>サキ</t>
    </rPh>
    <rPh sb="2" eb="4">
      <t>イガイ</t>
    </rPh>
    <rPh sb="5" eb="6">
      <t>モノ</t>
    </rPh>
    <phoneticPr fontId="8"/>
  </si>
  <si>
    <t>進学率（％）</t>
    <rPh sb="0" eb="2">
      <t>シンガク</t>
    </rPh>
    <rPh sb="2" eb="3">
      <t>リツ</t>
    </rPh>
    <phoneticPr fontId="8"/>
  </si>
  <si>
    <t>就職率（％）</t>
    <rPh sb="0" eb="2">
      <t>シュウショク</t>
    </rPh>
    <rPh sb="2" eb="3">
      <t>リツ</t>
    </rPh>
    <phoneticPr fontId="8"/>
  </si>
  <si>
    <t>男女計</t>
    <rPh sb="0" eb="2">
      <t>ダンジョ</t>
    </rPh>
    <rPh sb="2" eb="3">
      <t>ケイ</t>
    </rPh>
    <phoneticPr fontId="8"/>
  </si>
  <si>
    <t>１０６．高等学校の状況</t>
    <rPh sb="4" eb="6">
      <t>コウトウ</t>
    </rPh>
    <rPh sb="6" eb="8">
      <t>ガッコウ</t>
    </rPh>
    <phoneticPr fontId="8"/>
  </si>
  <si>
    <t>学校数
（全日制）</t>
    <rPh sb="0" eb="2">
      <t>ガッコウ</t>
    </rPh>
    <rPh sb="2" eb="3">
      <t>スウ</t>
    </rPh>
    <rPh sb="5" eb="8">
      <t>ゼンニチセイ</t>
    </rPh>
    <phoneticPr fontId="8"/>
  </si>
  <si>
    <t>生徒数計</t>
    <rPh sb="0" eb="3">
      <t>セイトスウ</t>
    </rPh>
    <rPh sb="3" eb="4">
      <t>ケイ</t>
    </rPh>
    <phoneticPr fontId="8"/>
  </si>
  <si>
    <t>普通科</t>
    <rPh sb="0" eb="3">
      <t>フツウカ</t>
    </rPh>
    <phoneticPr fontId="8"/>
  </si>
  <si>
    <t>商業科</t>
    <rPh sb="0" eb="3">
      <t>ショウギョウカ</t>
    </rPh>
    <phoneticPr fontId="8"/>
  </si>
  <si>
    <t>１０７．専修学校の状況</t>
    <rPh sb="4" eb="6">
      <t>センシュウ</t>
    </rPh>
    <rPh sb="6" eb="8">
      <t>ガッコウ</t>
    </rPh>
    <phoneticPr fontId="8"/>
  </si>
  <si>
    <t>１０８．公立幼稚園・小学校・中学校施設一覧表</t>
    <rPh sb="4" eb="6">
      <t>コウリツ</t>
    </rPh>
    <rPh sb="6" eb="9">
      <t>ヨウチエン</t>
    </rPh>
    <phoneticPr fontId="8"/>
  </si>
  <si>
    <t>幼稚園</t>
    <phoneticPr fontId="8"/>
  </si>
  <si>
    <t>施設名</t>
    <rPh sb="0" eb="2">
      <t>シセツ</t>
    </rPh>
    <rPh sb="2" eb="3">
      <t>メイ</t>
    </rPh>
    <phoneticPr fontId="8"/>
  </si>
  <si>
    <t>校舎及び園舎</t>
    <rPh sb="0" eb="2">
      <t>コウシャ</t>
    </rPh>
    <rPh sb="2" eb="3">
      <t>オヨ</t>
    </rPh>
    <rPh sb="4" eb="6">
      <t>エンシャ</t>
    </rPh>
    <phoneticPr fontId="8"/>
  </si>
  <si>
    <t>階数</t>
    <rPh sb="0" eb="2">
      <t>カイスウ</t>
    </rPh>
    <phoneticPr fontId="8"/>
  </si>
  <si>
    <t>保有面積</t>
  </si>
  <si>
    <t>建築年月</t>
  </si>
  <si>
    <t>備　　考</t>
    <phoneticPr fontId="8"/>
  </si>
  <si>
    <t>　重信幼稚園</t>
    <rPh sb="3" eb="6">
      <t>ヨウチエン</t>
    </rPh>
    <phoneticPr fontId="8"/>
  </si>
  <si>
    <t>　保育棟・中央</t>
    <phoneticPr fontId="8"/>
  </si>
  <si>
    <t>昭和50年 3月</t>
    <phoneticPr fontId="8"/>
  </si>
  <si>
    <t>建物敷地面積
運動場面積</t>
    <rPh sb="8" eb="11">
      <t>ウンドウジョウ</t>
    </rPh>
    <rPh sb="11" eb="13">
      <t>メンセキ</t>
    </rPh>
    <phoneticPr fontId="8"/>
  </si>
  <si>
    <t>2,492
1,149</t>
    <phoneticPr fontId="8"/>
  </si>
  <si>
    <t>　　〃  ・東側</t>
    <phoneticPr fontId="8"/>
  </si>
  <si>
    <t>昭和54年 3月</t>
    <phoneticPr fontId="8"/>
  </si>
  <si>
    <t>　管理棟・北側</t>
    <phoneticPr fontId="8"/>
  </si>
  <si>
    <t>　　〃　・南側</t>
    <phoneticPr fontId="8"/>
  </si>
  <si>
    <t>　北吉井幼稚園</t>
    <rPh sb="4" eb="7">
      <t>ヨウチエン</t>
    </rPh>
    <phoneticPr fontId="8"/>
  </si>
  <si>
    <t>　保育棟</t>
    <phoneticPr fontId="8"/>
  </si>
  <si>
    <t>昭和53年 3月</t>
    <phoneticPr fontId="8"/>
  </si>
  <si>
    <t>2,499
698</t>
    <phoneticPr fontId="8"/>
  </si>
  <si>
    <t>　管理棟</t>
    <phoneticPr fontId="8"/>
  </si>
  <si>
    <t>平成 9年12月</t>
    <phoneticPr fontId="8"/>
  </si>
  <si>
    <t>　川上幼稚園</t>
    <rPh sb="1" eb="3">
      <t>カワカミ</t>
    </rPh>
    <rPh sb="3" eb="6">
      <t>ヨウチエン</t>
    </rPh>
    <phoneticPr fontId="8"/>
  </si>
  <si>
    <t>昭和51年12月</t>
    <phoneticPr fontId="8"/>
  </si>
  <si>
    <t>建物敷地面積</t>
    <phoneticPr fontId="8"/>
  </si>
  <si>
    <t>平成 9年10月</t>
    <rPh sb="0" eb="2">
      <t>ヘイセイ</t>
    </rPh>
    <phoneticPr fontId="8"/>
  </si>
  <si>
    <t>　東谷幼稚園</t>
    <rPh sb="1" eb="2">
      <t>ヒガシ</t>
    </rPh>
    <rPh sb="2" eb="3">
      <t>タニ</t>
    </rPh>
    <rPh sb="3" eb="6">
      <t>ヨウチエン</t>
    </rPh>
    <phoneticPr fontId="8"/>
  </si>
  <si>
    <t>773
815</t>
    <phoneticPr fontId="8"/>
  </si>
  <si>
    <t>　西谷幼稚園</t>
    <rPh sb="1" eb="2">
      <t>ニシ</t>
    </rPh>
    <rPh sb="2" eb="3">
      <t>タニ</t>
    </rPh>
    <rPh sb="3" eb="6">
      <t>ヨウチエン</t>
    </rPh>
    <phoneticPr fontId="8"/>
  </si>
  <si>
    <t>　保育棟・南側</t>
    <rPh sb="1" eb="3">
      <t>ホイク</t>
    </rPh>
    <rPh sb="3" eb="4">
      <t>トウ</t>
    </rPh>
    <rPh sb="6" eb="7">
      <t>ガワ</t>
    </rPh>
    <phoneticPr fontId="8"/>
  </si>
  <si>
    <t>昭和38年 7月</t>
    <phoneticPr fontId="8"/>
  </si>
  <si>
    <t>建物敷地面積</t>
    <rPh sb="0" eb="2">
      <t>タテモノ</t>
    </rPh>
    <rPh sb="2" eb="4">
      <t>シキチ</t>
    </rPh>
    <rPh sb="4" eb="6">
      <t>メンセキ</t>
    </rPh>
    <phoneticPr fontId="8"/>
  </si>
  <si>
    <t>　　〃　・北側</t>
    <rPh sb="5" eb="6">
      <t>キタ</t>
    </rPh>
    <phoneticPr fontId="8"/>
  </si>
  <si>
    <t>昭和38年 7月</t>
    <rPh sb="0" eb="2">
      <t>ショウワ</t>
    </rPh>
    <phoneticPr fontId="8"/>
  </si>
  <si>
    <t>小学校</t>
  </si>
  <si>
    <t>校舎及び園舎</t>
    <rPh sb="2" eb="3">
      <t>オヨ</t>
    </rPh>
    <rPh sb="4" eb="6">
      <t>エンシャ</t>
    </rPh>
    <phoneticPr fontId="8"/>
  </si>
  <si>
    <t>大規模改造
実施年度</t>
    <phoneticPr fontId="8"/>
  </si>
  <si>
    <t>備　　　考</t>
    <phoneticPr fontId="8"/>
  </si>
  <si>
    <t>　北吉井小学校</t>
    <rPh sb="4" eb="7">
      <t>ショウガッコウ</t>
    </rPh>
    <phoneticPr fontId="8"/>
  </si>
  <si>
    <t>　南校舎・東側1</t>
    <phoneticPr fontId="8"/>
  </si>
  <si>
    <t>昭和51年10月</t>
  </si>
  <si>
    <t>平成30年</t>
    <phoneticPr fontId="8"/>
  </si>
  <si>
    <t>10,354
9,565</t>
    <phoneticPr fontId="8"/>
  </si>
  <si>
    <t>　　〃　・東側2（渡廊下）</t>
    <rPh sb="9" eb="10">
      <t>ワタ</t>
    </rPh>
    <rPh sb="10" eb="12">
      <t>ロウカ</t>
    </rPh>
    <phoneticPr fontId="8"/>
  </si>
  <si>
    <t>平成 2年</t>
    <phoneticPr fontId="8"/>
  </si>
  <si>
    <t>　　〃　・西側1</t>
    <phoneticPr fontId="8"/>
  </si>
  <si>
    <t>昭和43年10月</t>
  </si>
  <si>
    <t>　　〃　・西側2</t>
    <phoneticPr fontId="8"/>
  </si>
  <si>
    <t>昭和63年 8月</t>
    <phoneticPr fontId="8"/>
  </si>
  <si>
    <t>　北校舎・東側1</t>
    <phoneticPr fontId="8"/>
  </si>
  <si>
    <t>昭和51年 3月</t>
    <phoneticPr fontId="8"/>
  </si>
  <si>
    <t>　　〃　・東側2
　　　 （渡廊下・昇降口）</t>
    <rPh sb="14" eb="15">
      <t>ワタ</t>
    </rPh>
    <rPh sb="15" eb="17">
      <t>ロウカ</t>
    </rPh>
    <rPh sb="18" eb="21">
      <t>ショウコウグチ</t>
    </rPh>
    <phoneticPr fontId="8"/>
  </si>
  <si>
    <t>平成26年</t>
    <phoneticPr fontId="8"/>
  </si>
  <si>
    <t>　　〃　・西側</t>
    <phoneticPr fontId="8"/>
  </si>
  <si>
    <t>昭和39年 2月</t>
    <phoneticPr fontId="8"/>
  </si>
  <si>
    <t>　トイレ棟</t>
    <rPh sb="4" eb="5">
      <t>トウ</t>
    </rPh>
    <phoneticPr fontId="8"/>
  </si>
  <si>
    <t>平成 5年10月</t>
    <rPh sb="0" eb="2">
      <t>ヘイセイ</t>
    </rPh>
    <phoneticPr fontId="8"/>
  </si>
  <si>
    <t>　給食配膳室</t>
    <rPh sb="1" eb="3">
      <t>キュウショク</t>
    </rPh>
    <rPh sb="3" eb="6">
      <t>ハイゼンシツ</t>
    </rPh>
    <phoneticPr fontId="8"/>
  </si>
  <si>
    <t>昭和53年 5月</t>
    <phoneticPr fontId="8"/>
  </si>
  <si>
    <t>　体育館</t>
    <phoneticPr fontId="8"/>
  </si>
  <si>
    <t>平成17年</t>
    <rPh sb="0" eb="2">
      <t>ヘイセイ</t>
    </rPh>
    <rPh sb="4" eb="5">
      <t>ネン</t>
    </rPh>
    <phoneticPr fontId="8"/>
  </si>
  <si>
    <t>　防災倉庫</t>
    <rPh sb="1" eb="3">
      <t>ボウサイ</t>
    </rPh>
    <rPh sb="3" eb="5">
      <t>ソウコ</t>
    </rPh>
    <phoneticPr fontId="8"/>
  </si>
  <si>
    <t>平成27年12月</t>
    <phoneticPr fontId="8"/>
  </si>
  <si>
    <t>　プール</t>
    <phoneticPr fontId="8"/>
  </si>
  <si>
    <t>昭和44年 1月</t>
    <phoneticPr fontId="8"/>
  </si>
  <si>
    <t>　プール付属室</t>
    <rPh sb="4" eb="6">
      <t>フゾク</t>
    </rPh>
    <rPh sb="6" eb="7">
      <t>シツ</t>
    </rPh>
    <phoneticPr fontId="8"/>
  </si>
  <si>
    <t>　南吉井小学校</t>
    <rPh sb="1" eb="2">
      <t>ミナミ</t>
    </rPh>
    <rPh sb="2" eb="4">
      <t>ヨシイ</t>
    </rPh>
    <rPh sb="4" eb="7">
      <t>ショウガッコウ</t>
    </rPh>
    <phoneticPr fontId="8"/>
  </si>
  <si>
    <t>　南校舎1</t>
    <phoneticPr fontId="8"/>
  </si>
  <si>
    <t>昭和44年 4月</t>
    <phoneticPr fontId="8"/>
  </si>
  <si>
    <t>13,284
11,519</t>
    <phoneticPr fontId="8"/>
  </si>
  <si>
    <t>　南校舎2</t>
    <phoneticPr fontId="8"/>
  </si>
  <si>
    <t>平成 6年</t>
    <phoneticPr fontId="8"/>
  </si>
  <si>
    <t>　中校舎・東側</t>
    <phoneticPr fontId="8"/>
  </si>
  <si>
    <t>　　〃　・中央</t>
    <phoneticPr fontId="8"/>
  </si>
  <si>
    <t>昭和37年 6月</t>
    <phoneticPr fontId="8"/>
  </si>
  <si>
    <t>昭和55年 3月</t>
    <phoneticPr fontId="8"/>
  </si>
  <si>
    <t>平成14年</t>
    <rPh sb="0" eb="2">
      <t>ヘイセイ</t>
    </rPh>
    <rPh sb="4" eb="5">
      <t>ネン</t>
    </rPh>
    <phoneticPr fontId="8"/>
  </si>
  <si>
    <t>　北校舎・東側</t>
    <phoneticPr fontId="8"/>
  </si>
  <si>
    <t>昭和49年 3月</t>
    <phoneticPr fontId="8"/>
  </si>
  <si>
    <t>平成30年</t>
    <rPh sb="0" eb="2">
      <t>ヘイセイ</t>
    </rPh>
    <rPh sb="4" eb="5">
      <t>ネン</t>
    </rPh>
    <phoneticPr fontId="8"/>
  </si>
  <si>
    <t>　昇降口</t>
    <rPh sb="1" eb="4">
      <t>ショウコウグチ</t>
    </rPh>
    <phoneticPr fontId="8"/>
  </si>
  <si>
    <t>平成27年</t>
    <rPh sb="0" eb="2">
      <t>ヘイセイ</t>
    </rPh>
    <rPh sb="4" eb="5">
      <t>ネン</t>
    </rPh>
    <phoneticPr fontId="8"/>
  </si>
  <si>
    <t>　渡廊下</t>
    <rPh sb="1" eb="2">
      <t>ワタリ</t>
    </rPh>
    <rPh sb="2" eb="4">
      <t>ロウカ</t>
    </rPh>
    <phoneticPr fontId="8"/>
  </si>
  <si>
    <t>　屋外トイレ</t>
    <rPh sb="1" eb="3">
      <t>オクガイ</t>
    </rPh>
    <phoneticPr fontId="8"/>
  </si>
  <si>
    <t>昭和60年 8月</t>
    <phoneticPr fontId="8"/>
  </si>
  <si>
    <t>昭和52年 3月</t>
    <phoneticPr fontId="8"/>
  </si>
  <si>
    <t>昭和62年</t>
  </si>
  <si>
    <t>昭和44年 3月</t>
    <phoneticPr fontId="8"/>
  </si>
  <si>
    <t>　拝志小学校</t>
    <rPh sb="1" eb="2">
      <t>ハイ</t>
    </rPh>
    <rPh sb="2" eb="3">
      <t>シ</t>
    </rPh>
    <rPh sb="3" eb="6">
      <t>ショウガッコウ</t>
    </rPh>
    <phoneticPr fontId="8"/>
  </si>
  <si>
    <t>　南校舎</t>
    <phoneticPr fontId="8"/>
  </si>
  <si>
    <t>昭和48年 4月</t>
    <phoneticPr fontId="8"/>
  </si>
  <si>
    <t>11,882
5,290</t>
    <phoneticPr fontId="8"/>
  </si>
  <si>
    <t>　北校舎1</t>
    <phoneticPr fontId="8"/>
  </si>
  <si>
    <t>昭和40年 4月</t>
    <phoneticPr fontId="8"/>
  </si>
  <si>
    <t>　北校舎2</t>
    <phoneticPr fontId="8"/>
  </si>
  <si>
    <t>昭和59年 8月</t>
    <phoneticPr fontId="8"/>
  </si>
  <si>
    <t>平成19年</t>
    <phoneticPr fontId="8"/>
  </si>
  <si>
    <t>　特別教棟1</t>
    <rPh sb="1" eb="3">
      <t>トクベツ</t>
    </rPh>
    <rPh sb="3" eb="4">
      <t>キョウ</t>
    </rPh>
    <rPh sb="4" eb="5">
      <t>トウ</t>
    </rPh>
    <phoneticPr fontId="8"/>
  </si>
  <si>
    <t>昭和57年 1月</t>
    <phoneticPr fontId="8"/>
  </si>
  <si>
    <t>　特別教棟2</t>
    <rPh sb="1" eb="3">
      <t>トクベツ</t>
    </rPh>
    <rPh sb="3" eb="4">
      <t>キョウ</t>
    </rPh>
    <rPh sb="4" eb="5">
      <t>トウ</t>
    </rPh>
    <phoneticPr fontId="8"/>
  </si>
  <si>
    <t>平成16年</t>
    <rPh sb="0" eb="2">
      <t>ヘイセイ</t>
    </rPh>
    <rPh sb="4" eb="5">
      <t>ネン</t>
    </rPh>
    <phoneticPr fontId="8"/>
  </si>
  <si>
    <t>平成27年 3月</t>
    <rPh sb="0" eb="2">
      <t>ヘイセイ</t>
    </rPh>
    <phoneticPr fontId="8"/>
  </si>
  <si>
    <t>昭和43年 3月</t>
    <phoneticPr fontId="8"/>
  </si>
  <si>
    <t>　上林小学校</t>
    <rPh sb="3" eb="6">
      <t>ショウガッコウ</t>
    </rPh>
    <phoneticPr fontId="8"/>
  </si>
  <si>
    <t>　校舎</t>
    <phoneticPr fontId="8"/>
  </si>
  <si>
    <t>建物敷地面積
運動場面積</t>
    <rPh sb="7" eb="10">
      <t>ウンドウジョウ</t>
    </rPh>
    <rPh sb="10" eb="12">
      <t>メンセキ</t>
    </rPh>
    <phoneticPr fontId="8"/>
  </si>
  <si>
    <t>3,980
3,327</t>
    <phoneticPr fontId="8"/>
  </si>
  <si>
    <t>昭和50年 4月</t>
    <phoneticPr fontId="8"/>
  </si>
  <si>
    <t>平成19年</t>
    <rPh sb="0" eb="2">
      <t>ヘイセイ</t>
    </rPh>
    <rPh sb="4" eb="5">
      <t>ネン</t>
    </rPh>
    <phoneticPr fontId="8"/>
  </si>
  <si>
    <r>
      <t>平成</t>
    </r>
    <r>
      <rPr>
        <sz val="10"/>
        <color indexed="9"/>
        <rFont val="ＭＳ ゴシック"/>
        <family val="3"/>
        <charset val="128"/>
      </rPr>
      <t>1</t>
    </r>
    <r>
      <rPr>
        <sz val="10"/>
        <rFont val="ＭＳ ゴシック"/>
        <family val="3"/>
        <charset val="128"/>
      </rPr>
      <t>4年 3月</t>
    </r>
    <phoneticPr fontId="8"/>
  </si>
  <si>
    <t>　川上小学校</t>
    <rPh sb="1" eb="3">
      <t>カワカミ</t>
    </rPh>
    <rPh sb="3" eb="6">
      <t>ショウガッコウ</t>
    </rPh>
    <phoneticPr fontId="8"/>
  </si>
  <si>
    <t>　南校舎1</t>
    <rPh sb="1" eb="2">
      <t>ミナミ</t>
    </rPh>
    <rPh sb="2" eb="4">
      <t>コウシャ</t>
    </rPh>
    <phoneticPr fontId="8"/>
  </si>
  <si>
    <t>昭和45年 3月</t>
    <rPh sb="0" eb="2">
      <t>ショウワ</t>
    </rPh>
    <rPh sb="4" eb="5">
      <t>ネン</t>
    </rPh>
    <rPh sb="7" eb="8">
      <t>ガツ</t>
    </rPh>
    <phoneticPr fontId="8"/>
  </si>
  <si>
    <t>建物敷地面積
運動場面積</t>
    <rPh sb="8" eb="10">
      <t>ウンドウ</t>
    </rPh>
    <rPh sb="10" eb="11">
      <t>バ</t>
    </rPh>
    <rPh sb="11" eb="13">
      <t>メンセキ</t>
    </rPh>
    <phoneticPr fontId="8"/>
  </si>
  <si>
    <t>10,637
11,183</t>
    <phoneticPr fontId="8"/>
  </si>
  <si>
    <t>　南校舎2</t>
    <rPh sb="1" eb="2">
      <t>ミナミ</t>
    </rPh>
    <rPh sb="2" eb="4">
      <t>コウシャ</t>
    </rPh>
    <phoneticPr fontId="8"/>
  </si>
  <si>
    <t>昭和60年 3月</t>
    <rPh sb="0" eb="2">
      <t>ショウワ</t>
    </rPh>
    <rPh sb="4" eb="5">
      <t>ネン</t>
    </rPh>
    <rPh sb="7" eb="8">
      <t>ガツ</t>
    </rPh>
    <phoneticPr fontId="8"/>
  </si>
  <si>
    <t>　渡廊下棟</t>
    <rPh sb="1" eb="2">
      <t>ワタリ</t>
    </rPh>
    <rPh sb="2" eb="4">
      <t>ロウカ</t>
    </rPh>
    <rPh sb="4" eb="5">
      <t>トウ</t>
    </rPh>
    <phoneticPr fontId="8"/>
  </si>
  <si>
    <t>平成 5年 2月</t>
    <rPh sb="0" eb="2">
      <t>ヘイセイ</t>
    </rPh>
    <rPh sb="4" eb="5">
      <t>ネン</t>
    </rPh>
    <rPh sb="7" eb="8">
      <t>ガツ</t>
    </rPh>
    <phoneticPr fontId="8"/>
  </si>
  <si>
    <t>　北校舎・西側1</t>
    <rPh sb="1" eb="2">
      <t>キタ</t>
    </rPh>
    <rPh sb="2" eb="4">
      <t>コウシャ</t>
    </rPh>
    <rPh sb="5" eb="6">
      <t>ニシ</t>
    </rPh>
    <rPh sb="6" eb="7">
      <t>ガワ</t>
    </rPh>
    <phoneticPr fontId="8"/>
  </si>
  <si>
    <t>平成16年 2月</t>
    <rPh sb="0" eb="2">
      <t>ヘイセイ</t>
    </rPh>
    <rPh sb="4" eb="5">
      <t>ネン</t>
    </rPh>
    <rPh sb="7" eb="8">
      <t>ガツ</t>
    </rPh>
    <phoneticPr fontId="8"/>
  </si>
  <si>
    <t>　北校舎・西側2</t>
    <rPh sb="1" eb="2">
      <t>キタ</t>
    </rPh>
    <rPh sb="2" eb="4">
      <t>コウシャ</t>
    </rPh>
    <rPh sb="5" eb="6">
      <t>ニシ</t>
    </rPh>
    <rPh sb="6" eb="7">
      <t>ガワ</t>
    </rPh>
    <phoneticPr fontId="8"/>
  </si>
  <si>
    <t>　北校舎・西側3</t>
    <rPh sb="1" eb="2">
      <t>キタ</t>
    </rPh>
    <rPh sb="2" eb="4">
      <t>コウシャ</t>
    </rPh>
    <rPh sb="5" eb="6">
      <t>ニシ</t>
    </rPh>
    <rPh sb="6" eb="7">
      <t>ガワ</t>
    </rPh>
    <phoneticPr fontId="8"/>
  </si>
  <si>
    <t>　北校舎・東側1</t>
    <rPh sb="1" eb="2">
      <t>キタ</t>
    </rPh>
    <rPh sb="2" eb="4">
      <t>コウシャ</t>
    </rPh>
    <rPh sb="5" eb="6">
      <t>ヒガシ</t>
    </rPh>
    <rPh sb="6" eb="7">
      <t>ガワ</t>
    </rPh>
    <phoneticPr fontId="8"/>
  </si>
  <si>
    <t>昭和47年 8月</t>
    <rPh sb="0" eb="2">
      <t>ショウワ</t>
    </rPh>
    <rPh sb="4" eb="5">
      <t>ネン</t>
    </rPh>
    <rPh sb="7" eb="8">
      <t>ガツ</t>
    </rPh>
    <phoneticPr fontId="8"/>
  </si>
  <si>
    <t>　北校舎・東側2</t>
    <rPh sb="1" eb="2">
      <t>キタ</t>
    </rPh>
    <rPh sb="2" eb="4">
      <t>コウシャ</t>
    </rPh>
    <rPh sb="5" eb="6">
      <t>ヒガシ</t>
    </rPh>
    <rPh sb="6" eb="7">
      <t>ガワ</t>
    </rPh>
    <phoneticPr fontId="8"/>
  </si>
  <si>
    <t>平成15年 3月</t>
    <rPh sb="0" eb="2">
      <t>ヘイセイ</t>
    </rPh>
    <rPh sb="4" eb="5">
      <t>ネン</t>
    </rPh>
    <rPh sb="7" eb="8">
      <t>ガツ</t>
    </rPh>
    <phoneticPr fontId="8"/>
  </si>
  <si>
    <t>昭和59年 3月</t>
    <phoneticPr fontId="8"/>
  </si>
  <si>
    <t>平成27年12月</t>
    <rPh sb="0" eb="2">
      <t>ヘイセイ</t>
    </rPh>
    <phoneticPr fontId="8"/>
  </si>
  <si>
    <t>昭和41年 7月</t>
    <phoneticPr fontId="8"/>
  </si>
  <si>
    <t>平成31年 3月</t>
    <rPh sb="0" eb="2">
      <t>ヘイセイ</t>
    </rPh>
    <rPh sb="4" eb="5">
      <t>ネン</t>
    </rPh>
    <rPh sb="7" eb="8">
      <t>ガツ</t>
    </rPh>
    <phoneticPr fontId="8"/>
  </si>
  <si>
    <t>　東谷小学校</t>
    <rPh sb="1" eb="2">
      <t>ヒガシ</t>
    </rPh>
    <rPh sb="2" eb="3">
      <t>タニ</t>
    </rPh>
    <rPh sb="3" eb="6">
      <t>ショウガッコウ</t>
    </rPh>
    <phoneticPr fontId="8"/>
  </si>
  <si>
    <t>　北校舎1</t>
    <rPh sb="1" eb="2">
      <t>キタ</t>
    </rPh>
    <rPh sb="2" eb="4">
      <t>コウシャ</t>
    </rPh>
    <phoneticPr fontId="8"/>
  </si>
  <si>
    <t>昭和38年 3月</t>
    <rPh sb="0" eb="2">
      <t>ショウワ</t>
    </rPh>
    <rPh sb="4" eb="5">
      <t>ネン</t>
    </rPh>
    <rPh sb="7" eb="8">
      <t>ガツ</t>
    </rPh>
    <phoneticPr fontId="8"/>
  </si>
  <si>
    <t>6,844
2,006</t>
    <phoneticPr fontId="8"/>
  </si>
  <si>
    <t>　北校舎2</t>
    <rPh sb="1" eb="2">
      <t>キタ</t>
    </rPh>
    <rPh sb="2" eb="4">
      <t>コウシャ</t>
    </rPh>
    <phoneticPr fontId="8"/>
  </si>
  <si>
    <t>平成 7年 2月</t>
    <rPh sb="0" eb="2">
      <t>ヘイセイ</t>
    </rPh>
    <rPh sb="4" eb="5">
      <t>ネン</t>
    </rPh>
    <rPh sb="7" eb="8">
      <t>ガツ</t>
    </rPh>
    <phoneticPr fontId="8"/>
  </si>
  <si>
    <t>　西校舎</t>
    <rPh sb="1" eb="2">
      <t>ニシ</t>
    </rPh>
    <rPh sb="2" eb="4">
      <t>コウシャ</t>
    </rPh>
    <phoneticPr fontId="8"/>
  </si>
  <si>
    <t>　南校舎</t>
    <rPh sb="1" eb="2">
      <t>ミナミ</t>
    </rPh>
    <rPh sb="2" eb="4">
      <t>コウシャ</t>
    </rPh>
    <phoneticPr fontId="8"/>
  </si>
  <si>
    <t>昭和47年 3月</t>
    <phoneticPr fontId="8"/>
  </si>
  <si>
    <t>昭和54年 9月</t>
    <phoneticPr fontId="8"/>
  </si>
  <si>
    <t>　西谷小学校</t>
    <rPh sb="1" eb="2">
      <t>ニシ</t>
    </rPh>
    <rPh sb="2" eb="3">
      <t>タニ</t>
    </rPh>
    <rPh sb="3" eb="6">
      <t>ショウガッコウ</t>
    </rPh>
    <phoneticPr fontId="8"/>
  </si>
  <si>
    <t>　校舎1</t>
    <rPh sb="1" eb="3">
      <t>コウシャ</t>
    </rPh>
    <phoneticPr fontId="8"/>
  </si>
  <si>
    <t>昭和50年 8月</t>
    <rPh sb="0" eb="2">
      <t>ショウワ</t>
    </rPh>
    <rPh sb="4" eb="5">
      <t>ネン</t>
    </rPh>
    <rPh sb="7" eb="8">
      <t>ガツ</t>
    </rPh>
    <phoneticPr fontId="8"/>
  </si>
  <si>
    <t>6,811
3,644</t>
    <phoneticPr fontId="8"/>
  </si>
  <si>
    <t>　校舎2</t>
    <rPh sb="1" eb="3">
      <t>コウシャ</t>
    </rPh>
    <phoneticPr fontId="8"/>
  </si>
  <si>
    <t>昭和56年 3月</t>
    <phoneticPr fontId="8"/>
  </si>
  <si>
    <t>昭和51年 9月</t>
    <phoneticPr fontId="8"/>
  </si>
  <si>
    <t>　プール付属室1</t>
    <rPh sb="4" eb="6">
      <t>フゾク</t>
    </rPh>
    <rPh sb="6" eb="7">
      <t>シツ</t>
    </rPh>
    <phoneticPr fontId="8"/>
  </si>
  <si>
    <t>　プール付属室2</t>
    <rPh sb="4" eb="6">
      <t>フゾク</t>
    </rPh>
    <rPh sb="6" eb="7">
      <t>シツ</t>
    </rPh>
    <phoneticPr fontId="8"/>
  </si>
  <si>
    <t>平成 2年 3月</t>
    <rPh sb="0" eb="2">
      <t>ヘイセイ</t>
    </rPh>
    <rPh sb="4" eb="5">
      <t>ネン</t>
    </rPh>
    <rPh sb="7" eb="8">
      <t>ガツ</t>
    </rPh>
    <phoneticPr fontId="8"/>
  </si>
  <si>
    <t>中学校</t>
  </si>
  <si>
    <t>　重信中学校</t>
    <rPh sb="3" eb="6">
      <t>チュウガッコウ</t>
    </rPh>
    <phoneticPr fontId="8"/>
  </si>
  <si>
    <t>　南校舎・東側</t>
    <phoneticPr fontId="8"/>
  </si>
  <si>
    <t>平成23年10月</t>
    <rPh sb="0" eb="2">
      <t>ヘイセイ</t>
    </rPh>
    <phoneticPr fontId="8"/>
  </si>
  <si>
    <t>22,352
14,466</t>
    <phoneticPr fontId="8"/>
  </si>
  <si>
    <t>昭和37年 3月</t>
    <phoneticPr fontId="8"/>
  </si>
  <si>
    <t>平成23年10月</t>
    <rPh sb="0" eb="2">
      <t>ヘイセイ</t>
    </rPh>
    <rPh sb="4" eb="5">
      <t>ネン</t>
    </rPh>
    <rPh sb="7" eb="8">
      <t>ガツ</t>
    </rPh>
    <phoneticPr fontId="8"/>
  </si>
  <si>
    <t>　中校舎</t>
    <phoneticPr fontId="8"/>
  </si>
  <si>
    <t>昭和46年 3月</t>
    <phoneticPr fontId="8"/>
  </si>
  <si>
    <t>　北校舎</t>
    <phoneticPr fontId="8"/>
  </si>
  <si>
    <t>昭和62年 3月</t>
    <phoneticPr fontId="8"/>
  </si>
  <si>
    <t>昭和57年 3月</t>
    <phoneticPr fontId="8"/>
  </si>
  <si>
    <t>平成28年</t>
    <rPh sb="0" eb="2">
      <t>ヘイセイ</t>
    </rPh>
    <rPh sb="4" eb="5">
      <t>ネン</t>
    </rPh>
    <phoneticPr fontId="8"/>
  </si>
  <si>
    <t>　部室棟</t>
    <rPh sb="1" eb="3">
      <t>ブシツ</t>
    </rPh>
    <rPh sb="3" eb="4">
      <t>トウ</t>
    </rPh>
    <phoneticPr fontId="8"/>
  </si>
  <si>
    <t>昭和48年12月</t>
    <rPh sb="0" eb="2">
      <t>ショウワ</t>
    </rPh>
    <rPh sb="4" eb="5">
      <t>ネン</t>
    </rPh>
    <rPh sb="7" eb="8">
      <t>ガツ</t>
    </rPh>
    <phoneticPr fontId="8"/>
  </si>
  <si>
    <t>平成元年 2月</t>
    <phoneticPr fontId="8"/>
  </si>
  <si>
    <t>　プール付属室2（部室）</t>
    <rPh sb="4" eb="6">
      <t>フゾク</t>
    </rPh>
    <rPh sb="6" eb="7">
      <t>シツ</t>
    </rPh>
    <rPh sb="9" eb="11">
      <t>ブシツ</t>
    </rPh>
    <phoneticPr fontId="8"/>
  </si>
  <si>
    <t>　川内中学校</t>
    <rPh sb="1" eb="2">
      <t>カワ</t>
    </rPh>
    <rPh sb="2" eb="3">
      <t>ウチ</t>
    </rPh>
    <rPh sb="3" eb="6">
      <t>チュウガッコウ</t>
    </rPh>
    <phoneticPr fontId="8"/>
  </si>
  <si>
    <t>　北校舎</t>
    <rPh sb="1" eb="2">
      <t>キタ</t>
    </rPh>
    <phoneticPr fontId="8"/>
  </si>
  <si>
    <t>12,652
12,732</t>
    <phoneticPr fontId="8"/>
  </si>
  <si>
    <t>　南校舎</t>
    <rPh sb="1" eb="2">
      <t>ミナミ</t>
    </rPh>
    <phoneticPr fontId="8"/>
  </si>
  <si>
    <t>平成元年 3月</t>
    <rPh sb="0" eb="2">
      <t>ヘイセイ</t>
    </rPh>
    <rPh sb="2" eb="3">
      <t>ガン</t>
    </rPh>
    <phoneticPr fontId="8"/>
  </si>
  <si>
    <t>　図書館棟</t>
    <rPh sb="1" eb="3">
      <t>トショ</t>
    </rPh>
    <rPh sb="3" eb="4">
      <t>カン</t>
    </rPh>
    <rPh sb="4" eb="5">
      <t>トウ</t>
    </rPh>
    <phoneticPr fontId="8"/>
  </si>
  <si>
    <t>平成元年 3月</t>
    <phoneticPr fontId="8"/>
  </si>
  <si>
    <t>　体育館1</t>
    <phoneticPr fontId="8"/>
  </si>
  <si>
    <t>平成11年 3月</t>
    <rPh sb="0" eb="2">
      <t>ヘイセイ</t>
    </rPh>
    <phoneticPr fontId="8"/>
  </si>
  <si>
    <t>　体育館2</t>
    <phoneticPr fontId="8"/>
  </si>
  <si>
    <t>平成14年11月</t>
    <rPh sb="0" eb="2">
      <t>ヘイセイ</t>
    </rPh>
    <rPh sb="4" eb="5">
      <t>ネン</t>
    </rPh>
    <rPh sb="7" eb="8">
      <t>ガツ</t>
    </rPh>
    <phoneticPr fontId="8"/>
  </si>
  <si>
    <t>　用務員室</t>
    <rPh sb="1" eb="4">
      <t>ヨウムイン</t>
    </rPh>
    <rPh sb="4" eb="5">
      <t>シツ</t>
    </rPh>
    <phoneticPr fontId="8"/>
  </si>
  <si>
    <t>平成 6年 3月</t>
    <phoneticPr fontId="8"/>
  </si>
  <si>
    <t>平成10年 3月</t>
    <phoneticPr fontId="8"/>
  </si>
  <si>
    <t>※令和３年４月１日現在</t>
    <rPh sb="1" eb="3">
      <t>レイワ</t>
    </rPh>
    <rPh sb="4" eb="5">
      <t>ネン</t>
    </rPh>
    <rPh sb="6" eb="7">
      <t>ガツ</t>
    </rPh>
    <rPh sb="8" eb="9">
      <t>ヒ</t>
    </rPh>
    <rPh sb="9" eb="11">
      <t>ゲンザイ</t>
    </rPh>
    <phoneticPr fontId="8"/>
  </si>
  <si>
    <t>１０９．公民館利用状況の推移</t>
    <rPh sb="12" eb="14">
      <t>スイイ</t>
    </rPh>
    <phoneticPr fontId="8"/>
  </si>
  <si>
    <t>（単位：件、人）</t>
    <rPh sb="1" eb="3">
      <t>タンイ</t>
    </rPh>
    <rPh sb="4" eb="5">
      <t>ケン</t>
    </rPh>
    <rPh sb="6" eb="7">
      <t>ニン</t>
    </rPh>
    <phoneticPr fontId="8"/>
  </si>
  <si>
    <t>中央公民館</t>
    <rPh sb="0" eb="2">
      <t>チュウオウ</t>
    </rPh>
    <rPh sb="2" eb="5">
      <t>コウミンカン</t>
    </rPh>
    <phoneticPr fontId="8"/>
  </si>
  <si>
    <t>川内公民館</t>
    <rPh sb="0" eb="2">
      <t>カワウチ</t>
    </rPh>
    <rPh sb="2" eb="5">
      <t>コウミンカン</t>
    </rPh>
    <phoneticPr fontId="8"/>
  </si>
  <si>
    <t>利用件数</t>
    <phoneticPr fontId="8"/>
  </si>
  <si>
    <t>年用者数</t>
    <rPh sb="0" eb="1">
      <t>トシ</t>
    </rPh>
    <rPh sb="1" eb="2">
      <t>ヨウ</t>
    </rPh>
    <phoneticPr fontId="8"/>
  </si>
  <si>
    <t>利用件数</t>
    <rPh sb="0" eb="2">
      <t>リヨウ</t>
    </rPh>
    <phoneticPr fontId="8"/>
  </si>
  <si>
    <t>利用者数</t>
    <rPh sb="0" eb="2">
      <t>リヨウ</t>
    </rPh>
    <phoneticPr fontId="8"/>
  </si>
  <si>
    <t>（資料：生涯学習課）</t>
    <rPh sb="1" eb="3">
      <t>シリョウ</t>
    </rPh>
    <rPh sb="4" eb="6">
      <t>ショウガイ</t>
    </rPh>
    <rPh sb="6" eb="8">
      <t>ガクシュウ</t>
    </rPh>
    <rPh sb="8" eb="9">
      <t>カ</t>
    </rPh>
    <phoneticPr fontId="8"/>
  </si>
  <si>
    <t>１１０．歴史民俗資料館利用状況の推移</t>
    <rPh sb="16" eb="18">
      <t>スイイ</t>
    </rPh>
    <phoneticPr fontId="8"/>
  </si>
  <si>
    <t>（単位：人、日）</t>
    <rPh sb="1" eb="3">
      <t>タンイ</t>
    </rPh>
    <rPh sb="4" eb="5">
      <t>ニン</t>
    </rPh>
    <rPh sb="6" eb="7">
      <t>ヒ</t>
    </rPh>
    <phoneticPr fontId="8"/>
  </si>
  <si>
    <t>開館日数</t>
    <rPh sb="0" eb="2">
      <t>カイカン</t>
    </rPh>
    <rPh sb="2" eb="4">
      <t>ニッスウ</t>
    </rPh>
    <phoneticPr fontId="8"/>
  </si>
  <si>
    <t>１日平均利用者数</t>
    <rPh sb="1" eb="2">
      <t>ヒ</t>
    </rPh>
    <rPh sb="2" eb="4">
      <t>ヘイキン</t>
    </rPh>
    <rPh sb="4" eb="6">
      <t>リヨウ</t>
    </rPh>
    <rPh sb="6" eb="7">
      <t>シャ</t>
    </rPh>
    <rPh sb="7" eb="8">
      <t>スウ</t>
    </rPh>
    <phoneticPr fontId="8"/>
  </si>
  <si>
    <t>（資料：生涯学習課）</t>
    <rPh sb="1" eb="3">
      <t>シリョウ</t>
    </rPh>
    <rPh sb="4" eb="9">
      <t>ショウガイガクシュウカ</t>
    </rPh>
    <phoneticPr fontId="8"/>
  </si>
  <si>
    <t>１１１．図書館利用状況の推移</t>
    <rPh sb="9" eb="11">
      <t>ジョウキョウ</t>
    </rPh>
    <rPh sb="12" eb="14">
      <t>スイイ</t>
    </rPh>
    <phoneticPr fontId="8"/>
  </si>
  <si>
    <t>（単位：冊、人、回）</t>
    <rPh sb="1" eb="3">
      <t>タンイ</t>
    </rPh>
    <rPh sb="4" eb="5">
      <t>サツ</t>
    </rPh>
    <rPh sb="6" eb="7">
      <t>ニン</t>
    </rPh>
    <rPh sb="8" eb="9">
      <t>カイ</t>
    </rPh>
    <phoneticPr fontId="8"/>
  </si>
  <si>
    <t>貸出延べ冊数</t>
    <rPh sb="2" eb="3">
      <t>ノ</t>
    </rPh>
    <phoneticPr fontId="8"/>
  </si>
  <si>
    <t>貸出者延べ人数</t>
    <rPh sb="3" eb="4">
      <t>ノ</t>
    </rPh>
    <rPh sb="5" eb="7">
      <t>ニンズウ</t>
    </rPh>
    <phoneticPr fontId="8"/>
  </si>
  <si>
    <t>利用者１人当たり平均貸出冊数</t>
    <rPh sb="8" eb="10">
      <t>ヘイキン</t>
    </rPh>
    <phoneticPr fontId="8"/>
  </si>
  <si>
    <t>※川内図書館・移動図書館の数値を含む</t>
    <rPh sb="1" eb="3">
      <t>カワウチ</t>
    </rPh>
    <rPh sb="3" eb="6">
      <t>トショカン</t>
    </rPh>
    <rPh sb="7" eb="9">
      <t>イドウ</t>
    </rPh>
    <rPh sb="9" eb="12">
      <t>トショカン</t>
    </rPh>
    <rPh sb="13" eb="15">
      <t>スウチ</t>
    </rPh>
    <rPh sb="16" eb="17">
      <t>フク</t>
    </rPh>
    <phoneticPr fontId="8"/>
  </si>
  <si>
    <t>市民１人当たり
平均貸出冊数</t>
    <rPh sb="0" eb="2">
      <t>シミン</t>
    </rPh>
    <rPh sb="8" eb="10">
      <t>ヘイキン</t>
    </rPh>
    <phoneticPr fontId="8"/>
  </si>
  <si>
    <t>市民１人当たり
平均利用回数</t>
    <rPh sb="0" eb="1">
      <t>シ</t>
    </rPh>
    <rPh sb="8" eb="10">
      <t>ヘイキン</t>
    </rPh>
    <rPh sb="10" eb="12">
      <t>リヨウ</t>
    </rPh>
    <phoneticPr fontId="8"/>
  </si>
  <si>
    <t>（単位：冊）</t>
    <rPh sb="1" eb="3">
      <t>タンイ</t>
    </rPh>
    <rPh sb="4" eb="5">
      <t>サツ</t>
    </rPh>
    <phoneticPr fontId="8"/>
  </si>
  <si>
    <t>分類</t>
  </si>
  <si>
    <t>合計</t>
  </si>
  <si>
    <t>本館</t>
  </si>
  <si>
    <t>川内図書館</t>
    <rPh sb="0" eb="2">
      <t>カワウチ</t>
    </rPh>
    <rPh sb="2" eb="4">
      <t>トショ</t>
    </rPh>
    <rPh sb="4" eb="5">
      <t>カン</t>
    </rPh>
    <phoneticPr fontId="8"/>
  </si>
  <si>
    <t>移動図書館</t>
  </si>
  <si>
    <t>総記</t>
  </si>
  <si>
    <t>哲学</t>
  </si>
  <si>
    <t>歴史</t>
  </si>
  <si>
    <t>社会科学</t>
  </si>
  <si>
    <t>自然科学</t>
  </si>
  <si>
    <t>技術・工業</t>
  </si>
  <si>
    <t>産業</t>
  </si>
  <si>
    <t>芸術</t>
  </si>
  <si>
    <t>言語</t>
  </si>
  <si>
    <t>文学</t>
  </si>
  <si>
    <t>児童書</t>
  </si>
  <si>
    <t>絵本</t>
  </si>
  <si>
    <t>紙芝居</t>
  </si>
  <si>
    <t>雑誌</t>
  </si>
  <si>
    <t>その他</t>
  </si>
  <si>
    <t>総計</t>
    <phoneticPr fontId="8"/>
  </si>
  <si>
    <t>(郷土資料)</t>
    <phoneticPr fontId="8"/>
  </si>
  <si>
    <t>※令和３年４月１日現在</t>
    <rPh sb="1" eb="3">
      <t>レイワ</t>
    </rPh>
    <phoneticPr fontId="8"/>
  </si>
  <si>
    <t>（資料：生涯学習課）</t>
    <rPh sb="4" eb="9">
      <t>ショウガイガクシュウカ</t>
    </rPh>
    <phoneticPr fontId="8"/>
  </si>
  <si>
    <t>※（郷土資料）は総計の内数</t>
    <rPh sb="2" eb="4">
      <t>キョウド</t>
    </rPh>
    <rPh sb="4" eb="6">
      <t>シリョウ</t>
    </rPh>
    <rPh sb="8" eb="10">
      <t>ソウケイ</t>
    </rPh>
    <rPh sb="11" eb="12">
      <t>ウチ</t>
    </rPh>
    <rPh sb="12" eb="13">
      <t>スウ</t>
    </rPh>
    <phoneticPr fontId="8"/>
  </si>
  <si>
    <t>１１２．分類別蔵書数</t>
    <phoneticPr fontId="8"/>
  </si>
  <si>
    <t>１１３．ツインドーム重信・総合公園年間延べ利用者数の推移</t>
    <rPh sb="10" eb="12">
      <t>シゲノブ</t>
    </rPh>
    <rPh sb="13" eb="15">
      <t>ソウゴウ</t>
    </rPh>
    <rPh sb="15" eb="17">
      <t>コウエン</t>
    </rPh>
    <rPh sb="17" eb="19">
      <t>ネンカン</t>
    </rPh>
    <rPh sb="19" eb="20">
      <t>ノ</t>
    </rPh>
    <rPh sb="21" eb="24">
      <t>リヨウシャ</t>
    </rPh>
    <rPh sb="24" eb="25">
      <t>スウ</t>
    </rPh>
    <rPh sb="26" eb="28">
      <t>スイイ</t>
    </rPh>
    <phoneticPr fontId="8"/>
  </si>
  <si>
    <t xml:space="preserve">ツインドーム重信 </t>
    <rPh sb="6" eb="8">
      <t>シゲノブ</t>
    </rPh>
    <phoneticPr fontId="8"/>
  </si>
  <si>
    <t xml:space="preserve">総合公園 </t>
    <rPh sb="0" eb="2">
      <t>ソウゴウ</t>
    </rPh>
    <rPh sb="2" eb="4">
      <t>コウエン</t>
    </rPh>
    <phoneticPr fontId="8"/>
  </si>
  <si>
    <t>アリーナ</t>
    <phoneticPr fontId="8"/>
  </si>
  <si>
    <t>卓球場</t>
    <rPh sb="0" eb="3">
      <t>タッキュウジョウ</t>
    </rPh>
    <phoneticPr fontId="8"/>
  </si>
  <si>
    <t>トレーニングルーム</t>
    <phoneticPr fontId="8"/>
  </si>
  <si>
    <t>多目的
ルーム</t>
    <rPh sb="0" eb="3">
      <t>タモクテキ</t>
    </rPh>
    <phoneticPr fontId="8"/>
  </si>
  <si>
    <t>多目的広場</t>
    <rPh sb="0" eb="3">
      <t>タモクテキ</t>
    </rPh>
    <rPh sb="3" eb="5">
      <t>ヒロバ</t>
    </rPh>
    <phoneticPr fontId="8"/>
  </si>
  <si>
    <t>テニス
コート</t>
    <phoneticPr fontId="8"/>
  </si>
  <si>
    <t>会議室</t>
    <rPh sb="0" eb="3">
      <t>カイギシツ</t>
    </rPh>
    <phoneticPr fontId="8"/>
  </si>
  <si>
    <t>１１４．消防力状況の推移</t>
    <rPh sb="7" eb="9">
      <t>ジョウキョウ</t>
    </rPh>
    <rPh sb="10" eb="12">
      <t>スイイ</t>
    </rPh>
    <phoneticPr fontId="8"/>
  </si>
  <si>
    <t>東温市消防署</t>
    <rPh sb="0" eb="1">
      <t>ヒガシ</t>
    </rPh>
    <rPh sb="1" eb="2">
      <t>オン</t>
    </rPh>
    <rPh sb="2" eb="3">
      <t>シ</t>
    </rPh>
    <rPh sb="3" eb="6">
      <t>ショウボウショ</t>
    </rPh>
    <phoneticPr fontId="8"/>
  </si>
  <si>
    <t>東温市消防団</t>
    <rPh sb="0" eb="1">
      <t>ヒガシ</t>
    </rPh>
    <rPh sb="1" eb="2">
      <t>オン</t>
    </rPh>
    <rPh sb="2" eb="3">
      <t>シ</t>
    </rPh>
    <rPh sb="3" eb="6">
      <t>ショウボウダン</t>
    </rPh>
    <phoneticPr fontId="8"/>
  </si>
  <si>
    <t>定員</t>
  </si>
  <si>
    <t>梯子車</t>
  </si>
  <si>
    <t>タンク車</t>
  </si>
  <si>
    <t>水槽車</t>
  </si>
  <si>
    <t>ポンプ車</t>
  </si>
  <si>
    <t>救急車</t>
  </si>
  <si>
    <t>救助工作車</t>
    <rPh sb="0" eb="2">
      <t>キュウジョ</t>
    </rPh>
    <phoneticPr fontId="8"/>
  </si>
  <si>
    <t>積載車</t>
  </si>
  <si>
    <t>可搬ポンプ</t>
  </si>
  <si>
    <t>指令車・その他</t>
  </si>
  <si>
    <t>分団数</t>
  </si>
  <si>
    <t>部数</t>
  </si>
  <si>
    <t>団指揮車</t>
    <rPh sb="0" eb="1">
      <t>ダン</t>
    </rPh>
    <rPh sb="1" eb="3">
      <t>シキ</t>
    </rPh>
    <rPh sb="3" eb="4">
      <t>クルマ</t>
    </rPh>
    <phoneticPr fontId="8"/>
  </si>
  <si>
    <t>平成２５年</t>
    <rPh sb="0" eb="2">
      <t>ヘイセイ</t>
    </rPh>
    <phoneticPr fontId="8"/>
  </si>
  <si>
    <t>（資料：東温市消防本部 ）</t>
    <rPh sb="6" eb="7">
      <t>シ</t>
    </rPh>
    <rPh sb="9" eb="11">
      <t>ホンブ</t>
    </rPh>
    <phoneticPr fontId="8"/>
  </si>
  <si>
    <t>１１５．救急車出動件数の推移</t>
    <rPh sb="12" eb="14">
      <t>スイイ</t>
    </rPh>
    <phoneticPr fontId="8"/>
  </si>
  <si>
    <t>年次</t>
  </si>
  <si>
    <t>火災事故</t>
  </si>
  <si>
    <t>自然災害事故</t>
    <rPh sb="4" eb="6">
      <t>ジコ</t>
    </rPh>
    <phoneticPr fontId="8"/>
  </si>
  <si>
    <t>水難事故</t>
  </si>
  <si>
    <t>交通事故</t>
  </si>
  <si>
    <t>労災事故</t>
  </si>
  <si>
    <t>運動競技</t>
  </si>
  <si>
    <t>一般負傷</t>
  </si>
  <si>
    <t>急病</t>
  </si>
  <si>
    <t>（資料：東温市消防本部）</t>
    <rPh sb="6" eb="7">
      <t>シ</t>
    </rPh>
    <rPh sb="9" eb="11">
      <t>ホンブ</t>
    </rPh>
    <phoneticPr fontId="8"/>
  </si>
  <si>
    <t>１１６．火災損害状況の推移</t>
    <rPh sb="11" eb="13">
      <t>スイイ</t>
    </rPh>
    <phoneticPr fontId="8"/>
  </si>
  <si>
    <t>（単位：件、千円、人）</t>
    <rPh sb="1" eb="3">
      <t>タンイ</t>
    </rPh>
    <rPh sb="4" eb="5">
      <t>ケン</t>
    </rPh>
    <rPh sb="6" eb="8">
      <t>センエン</t>
    </rPh>
    <rPh sb="9" eb="10">
      <t>ニン</t>
    </rPh>
    <phoneticPr fontId="8"/>
  </si>
  <si>
    <t>建物</t>
  </si>
  <si>
    <t>林野</t>
  </si>
  <si>
    <t>船舶車両</t>
  </si>
  <si>
    <t>死者</t>
  </si>
  <si>
    <t>負傷者</t>
  </si>
  <si>
    <t>件数</t>
  </si>
  <si>
    <t>損害額</t>
  </si>
  <si>
    <t>１１７．運転免許保有者数の推移</t>
    <rPh sb="13" eb="15">
      <t>スイイ</t>
    </rPh>
    <phoneticPr fontId="8"/>
  </si>
  <si>
    <t>※各年１２月３１日現在</t>
    <rPh sb="1" eb="3">
      <t>カクネン</t>
    </rPh>
    <rPh sb="5" eb="6">
      <t>ガツ</t>
    </rPh>
    <rPh sb="8" eb="9">
      <t>ヒ</t>
    </rPh>
    <rPh sb="9" eb="11">
      <t>ゲンザイ</t>
    </rPh>
    <phoneticPr fontId="8"/>
  </si>
  <si>
    <t>（資料：愛媛県警察本部）</t>
    <phoneticPr fontId="8"/>
  </si>
  <si>
    <t>１１８．信号機設置数</t>
    <phoneticPr fontId="8"/>
  </si>
  <si>
    <t>（単位：基）</t>
    <phoneticPr fontId="8"/>
  </si>
  <si>
    <t>県内</t>
    <rPh sb="0" eb="2">
      <t>ケンナイ</t>
    </rPh>
    <phoneticPr fontId="8"/>
  </si>
  <si>
    <t>東温市</t>
    <rPh sb="0" eb="2">
      <t>トウオン</t>
    </rPh>
    <rPh sb="2" eb="3">
      <t>シ</t>
    </rPh>
    <phoneticPr fontId="8"/>
  </si>
  <si>
    <t>※３月３１日現在</t>
    <rPh sb="2" eb="3">
      <t>ガツ</t>
    </rPh>
    <rPh sb="5" eb="6">
      <t>ヒ</t>
    </rPh>
    <rPh sb="6" eb="8">
      <t>ゲンザイ</t>
    </rPh>
    <phoneticPr fontId="8"/>
  </si>
  <si>
    <t>１１９．交通事故発生状況の推移</t>
    <rPh sb="13" eb="15">
      <t>スイイ</t>
    </rPh>
    <phoneticPr fontId="8"/>
  </si>
  <si>
    <t>（単位：件、人）</t>
    <phoneticPr fontId="8"/>
  </si>
  <si>
    <t>発生件数</t>
  </si>
  <si>
    <t>死傷者数</t>
  </si>
  <si>
    <t>市内</t>
    <rPh sb="0" eb="1">
      <t>シ</t>
    </rPh>
    <phoneticPr fontId="8"/>
  </si>
  <si>
    <t>傷者</t>
  </si>
  <si>
    <t>うち
高速道路</t>
    <phoneticPr fontId="8"/>
  </si>
  <si>
    <t>１２０．犯罪発生件数の推移</t>
    <rPh sb="4" eb="6">
      <t>ハンザイ</t>
    </rPh>
    <rPh sb="11" eb="13">
      <t>スイイ</t>
    </rPh>
    <phoneticPr fontId="8"/>
  </si>
  <si>
    <t>凶悪犯</t>
  </si>
  <si>
    <t>粗暴犯</t>
  </si>
  <si>
    <t>窃盗犯</t>
  </si>
  <si>
    <t>知能犯</t>
  </si>
  <si>
    <t>風俗犯</t>
  </si>
  <si>
    <t>（資料：愛媛県警察本部）</t>
  </si>
  <si>
    <t>１２１．普通会計歳入歳出決算額</t>
    <phoneticPr fontId="42"/>
  </si>
  <si>
    <t>(単位：千円､％)</t>
    <rPh sb="1" eb="3">
      <t>タンイ</t>
    </rPh>
    <rPh sb="4" eb="6">
      <t>センエン</t>
    </rPh>
    <phoneticPr fontId="42"/>
  </si>
  <si>
    <t>歳入科目</t>
    <rPh sb="0" eb="1">
      <t>トシ</t>
    </rPh>
    <rPh sb="1" eb="2">
      <t>イリ</t>
    </rPh>
    <rPh sb="2" eb="3">
      <t>カ</t>
    </rPh>
    <rPh sb="3" eb="4">
      <t>メ</t>
    </rPh>
    <phoneticPr fontId="42"/>
  </si>
  <si>
    <t>平成２８年度</t>
    <rPh sb="0" eb="2">
      <t>ヘイセイ</t>
    </rPh>
    <rPh sb="4" eb="6">
      <t>ネンド</t>
    </rPh>
    <phoneticPr fontId="42"/>
  </si>
  <si>
    <t>平成２９年度</t>
    <rPh sb="0" eb="2">
      <t>ヘイセイ</t>
    </rPh>
    <rPh sb="4" eb="6">
      <t>ネンド</t>
    </rPh>
    <phoneticPr fontId="42"/>
  </si>
  <si>
    <t>平成３０年度</t>
    <rPh sb="0" eb="2">
      <t>ヘイセイ</t>
    </rPh>
    <rPh sb="4" eb="6">
      <t>ネンド</t>
    </rPh>
    <phoneticPr fontId="42"/>
  </si>
  <si>
    <t>令和元年度</t>
    <rPh sb="0" eb="2">
      <t>レイワ</t>
    </rPh>
    <rPh sb="2" eb="3">
      <t>モト</t>
    </rPh>
    <rPh sb="3" eb="4">
      <t>ネン</t>
    </rPh>
    <rPh sb="4" eb="5">
      <t>ド</t>
    </rPh>
    <phoneticPr fontId="42"/>
  </si>
  <si>
    <t>令和２年度</t>
    <rPh sb="0" eb="2">
      <t>レイワ</t>
    </rPh>
    <rPh sb="3" eb="5">
      <t>ネンド</t>
    </rPh>
    <phoneticPr fontId="42"/>
  </si>
  <si>
    <t>　市税</t>
    <rPh sb="1" eb="3">
      <t>シゼイ</t>
    </rPh>
    <phoneticPr fontId="8"/>
  </si>
  <si>
    <t>　地方譲与税</t>
    <rPh sb="1" eb="3">
      <t>チホウ</t>
    </rPh>
    <rPh sb="3" eb="5">
      <t>ジョウヨ</t>
    </rPh>
    <rPh sb="5" eb="6">
      <t>ゼイ</t>
    </rPh>
    <phoneticPr fontId="8"/>
  </si>
  <si>
    <t>　利子割交付金</t>
    <rPh sb="1" eb="3">
      <t>リシ</t>
    </rPh>
    <rPh sb="3" eb="4">
      <t>ワリ</t>
    </rPh>
    <rPh sb="4" eb="7">
      <t>コウフキン</t>
    </rPh>
    <phoneticPr fontId="8"/>
  </si>
  <si>
    <t>　配当割交付金</t>
    <rPh sb="1" eb="3">
      <t>ハイトウ</t>
    </rPh>
    <rPh sb="3" eb="4">
      <t>ワリ</t>
    </rPh>
    <rPh sb="4" eb="7">
      <t>コウフキン</t>
    </rPh>
    <phoneticPr fontId="8"/>
  </si>
  <si>
    <t>　株式等譲渡所得割交付金</t>
    <rPh sb="1" eb="3">
      <t>カブシキ</t>
    </rPh>
    <rPh sb="3" eb="4">
      <t>トウ</t>
    </rPh>
    <rPh sb="4" eb="6">
      <t>ジョウト</t>
    </rPh>
    <rPh sb="6" eb="8">
      <t>ショトク</t>
    </rPh>
    <rPh sb="8" eb="9">
      <t>ワリ</t>
    </rPh>
    <rPh sb="9" eb="12">
      <t>コウフキン</t>
    </rPh>
    <phoneticPr fontId="8"/>
  </si>
  <si>
    <t>　法人事業税交付金</t>
    <rPh sb="1" eb="3">
      <t>ホウジン</t>
    </rPh>
    <rPh sb="3" eb="6">
      <t>ジギョウゼイ</t>
    </rPh>
    <rPh sb="6" eb="9">
      <t>コウフキン</t>
    </rPh>
    <phoneticPr fontId="42"/>
  </si>
  <si>
    <t>　地方消費税交付金</t>
    <rPh sb="1" eb="3">
      <t>チホウ</t>
    </rPh>
    <rPh sb="3" eb="6">
      <t>ショウヒゼイ</t>
    </rPh>
    <rPh sb="6" eb="9">
      <t>コウフキン</t>
    </rPh>
    <phoneticPr fontId="8"/>
  </si>
  <si>
    <t>　ゴルフ場利用税交付金</t>
    <rPh sb="4" eb="5">
      <t>ジョウ</t>
    </rPh>
    <rPh sb="5" eb="7">
      <t>リヨウ</t>
    </rPh>
    <rPh sb="7" eb="8">
      <t>ゼイ</t>
    </rPh>
    <rPh sb="8" eb="11">
      <t>コウフキン</t>
    </rPh>
    <phoneticPr fontId="8"/>
  </si>
  <si>
    <t>　自動車取得税交付金</t>
    <rPh sb="1" eb="4">
      <t>ジドウシャ</t>
    </rPh>
    <rPh sb="4" eb="6">
      <t>シュトク</t>
    </rPh>
    <rPh sb="6" eb="7">
      <t>ゼイ</t>
    </rPh>
    <rPh sb="7" eb="10">
      <t>コウフキン</t>
    </rPh>
    <phoneticPr fontId="8"/>
  </si>
  <si>
    <t>　国有提供施設等所在市町村助成交付金</t>
    <rPh sb="1" eb="3">
      <t>コクユウ</t>
    </rPh>
    <rPh sb="3" eb="5">
      <t>テイキョウ</t>
    </rPh>
    <rPh sb="5" eb="7">
      <t>シセツ</t>
    </rPh>
    <rPh sb="7" eb="8">
      <t>トウ</t>
    </rPh>
    <rPh sb="8" eb="10">
      <t>ショザイ</t>
    </rPh>
    <rPh sb="10" eb="13">
      <t>シチョウソン</t>
    </rPh>
    <rPh sb="13" eb="15">
      <t>ジョセイ</t>
    </rPh>
    <rPh sb="15" eb="18">
      <t>コウフキン</t>
    </rPh>
    <phoneticPr fontId="8"/>
  </si>
  <si>
    <t>　地方特例交付金</t>
    <rPh sb="1" eb="3">
      <t>チホウ</t>
    </rPh>
    <rPh sb="3" eb="5">
      <t>トクレイ</t>
    </rPh>
    <rPh sb="5" eb="8">
      <t>コウフキン</t>
    </rPh>
    <phoneticPr fontId="8"/>
  </si>
  <si>
    <t>　地方交付税</t>
    <rPh sb="1" eb="3">
      <t>チホウ</t>
    </rPh>
    <rPh sb="3" eb="6">
      <t>コウフゼイ</t>
    </rPh>
    <phoneticPr fontId="8"/>
  </si>
  <si>
    <t>　交通安全対策特別交付金</t>
    <rPh sb="1" eb="3">
      <t>コウツウ</t>
    </rPh>
    <rPh sb="3" eb="5">
      <t>アンゼン</t>
    </rPh>
    <rPh sb="5" eb="7">
      <t>タイサク</t>
    </rPh>
    <rPh sb="7" eb="9">
      <t>トクベツ</t>
    </rPh>
    <rPh sb="9" eb="12">
      <t>コウフキン</t>
    </rPh>
    <phoneticPr fontId="8"/>
  </si>
  <si>
    <t>　分担金及び負担金</t>
    <rPh sb="1" eb="4">
      <t>ブンタンキン</t>
    </rPh>
    <rPh sb="4" eb="5">
      <t>オヨ</t>
    </rPh>
    <rPh sb="6" eb="9">
      <t>フタンキン</t>
    </rPh>
    <phoneticPr fontId="8"/>
  </si>
  <si>
    <t>　使用料及び手数料</t>
    <rPh sb="1" eb="3">
      <t>シヨウ</t>
    </rPh>
    <rPh sb="3" eb="4">
      <t>リョウ</t>
    </rPh>
    <rPh sb="4" eb="5">
      <t>オヨ</t>
    </rPh>
    <rPh sb="6" eb="9">
      <t>テスウリョウ</t>
    </rPh>
    <phoneticPr fontId="8"/>
  </si>
  <si>
    <t>　国庫支出金</t>
    <rPh sb="1" eb="3">
      <t>コッコ</t>
    </rPh>
    <rPh sb="3" eb="5">
      <t>シシュツ</t>
    </rPh>
    <rPh sb="5" eb="6">
      <t>キン</t>
    </rPh>
    <phoneticPr fontId="8"/>
  </si>
  <si>
    <t>　県支出金</t>
    <rPh sb="1" eb="2">
      <t>ケン</t>
    </rPh>
    <rPh sb="2" eb="5">
      <t>シシュツキン</t>
    </rPh>
    <phoneticPr fontId="8"/>
  </si>
  <si>
    <t>　財産収入</t>
    <rPh sb="1" eb="3">
      <t>ザイサン</t>
    </rPh>
    <rPh sb="3" eb="5">
      <t>シュウニュウ</t>
    </rPh>
    <phoneticPr fontId="8"/>
  </si>
  <si>
    <t>　寄附金</t>
    <rPh sb="1" eb="4">
      <t>キフキン</t>
    </rPh>
    <phoneticPr fontId="8"/>
  </si>
  <si>
    <t>　繰入金</t>
    <rPh sb="1" eb="3">
      <t>クリイレ</t>
    </rPh>
    <rPh sb="3" eb="4">
      <t>キン</t>
    </rPh>
    <phoneticPr fontId="8"/>
  </si>
  <si>
    <t>　繰越金</t>
    <rPh sb="1" eb="3">
      <t>クリコシ</t>
    </rPh>
    <rPh sb="3" eb="4">
      <t>キン</t>
    </rPh>
    <phoneticPr fontId="8"/>
  </si>
  <si>
    <t>　諸収入</t>
    <rPh sb="1" eb="2">
      <t>ショ</t>
    </rPh>
    <rPh sb="2" eb="4">
      <t>シュウニュウ</t>
    </rPh>
    <phoneticPr fontId="8"/>
  </si>
  <si>
    <t>　市債</t>
    <rPh sb="1" eb="2">
      <t>シ</t>
    </rPh>
    <rPh sb="2" eb="3">
      <t>サイ</t>
    </rPh>
    <phoneticPr fontId="8"/>
  </si>
  <si>
    <t>　環境性能割交付金</t>
    <phoneticPr fontId="42"/>
  </si>
  <si>
    <t>歳出科目</t>
    <rPh sb="0" eb="1">
      <t>トシ</t>
    </rPh>
    <rPh sb="1" eb="2">
      <t>デ</t>
    </rPh>
    <rPh sb="2" eb="3">
      <t>カ</t>
    </rPh>
    <rPh sb="3" eb="4">
      <t>メ</t>
    </rPh>
    <phoneticPr fontId="42"/>
  </si>
  <si>
    <t>　議会費</t>
    <rPh sb="1" eb="3">
      <t>ギカイ</t>
    </rPh>
    <rPh sb="3" eb="4">
      <t>ヒ</t>
    </rPh>
    <phoneticPr fontId="8"/>
  </si>
  <si>
    <t>　総務費</t>
    <rPh sb="1" eb="4">
      <t>ソウムヒ</t>
    </rPh>
    <phoneticPr fontId="8"/>
  </si>
  <si>
    <t>　民生費</t>
    <rPh sb="1" eb="3">
      <t>ミンセイ</t>
    </rPh>
    <rPh sb="3" eb="4">
      <t>ヒ</t>
    </rPh>
    <phoneticPr fontId="8"/>
  </si>
  <si>
    <t>　衛生費</t>
    <rPh sb="1" eb="4">
      <t>エイセイヒ</t>
    </rPh>
    <phoneticPr fontId="8"/>
  </si>
  <si>
    <t>　労働費</t>
    <rPh sb="1" eb="4">
      <t>ロウドウヒ</t>
    </rPh>
    <phoneticPr fontId="42"/>
  </si>
  <si>
    <t>　農林水産業費</t>
    <rPh sb="1" eb="6">
      <t>ノウリンスイサンギョウ</t>
    </rPh>
    <rPh sb="6" eb="7">
      <t>ヒ</t>
    </rPh>
    <phoneticPr fontId="8"/>
  </si>
  <si>
    <t>　商工費</t>
    <rPh sb="1" eb="3">
      <t>ショウコウ</t>
    </rPh>
    <rPh sb="3" eb="4">
      <t>ヒ</t>
    </rPh>
    <phoneticPr fontId="8"/>
  </si>
  <si>
    <t>　土木費</t>
    <rPh sb="1" eb="4">
      <t>ドボクヒ</t>
    </rPh>
    <phoneticPr fontId="8"/>
  </si>
  <si>
    <t>　消防費</t>
    <rPh sb="1" eb="3">
      <t>ショウボウ</t>
    </rPh>
    <rPh sb="3" eb="4">
      <t>ヒ</t>
    </rPh>
    <phoneticPr fontId="8"/>
  </si>
  <si>
    <t>　教育費</t>
    <rPh sb="1" eb="4">
      <t>キョウイクヒ</t>
    </rPh>
    <phoneticPr fontId="8"/>
  </si>
  <si>
    <t>　災害復旧費</t>
    <rPh sb="1" eb="3">
      <t>サイガイ</t>
    </rPh>
    <rPh sb="3" eb="6">
      <t>フッキュウヒ</t>
    </rPh>
    <phoneticPr fontId="8"/>
  </si>
  <si>
    <t>　公債費</t>
    <rPh sb="1" eb="4">
      <t>コウサイヒ</t>
    </rPh>
    <phoneticPr fontId="8"/>
  </si>
  <si>
    <t>（資料：会計課「東温市歳入歳出決算書」）</t>
    <phoneticPr fontId="42"/>
  </si>
  <si>
    <t>１２２．主な財政指数</t>
    <rPh sb="4" eb="5">
      <t>オモ</t>
    </rPh>
    <rPh sb="6" eb="8">
      <t>ザイセイ</t>
    </rPh>
    <rPh sb="8" eb="10">
      <t>シスウ</t>
    </rPh>
    <phoneticPr fontId="8"/>
  </si>
  <si>
    <t>（単位：千円、％）</t>
    <rPh sb="1" eb="3">
      <t>タンイ</t>
    </rPh>
    <rPh sb="4" eb="5">
      <t>セン</t>
    </rPh>
    <rPh sb="5" eb="6">
      <t>エン</t>
    </rPh>
    <phoneticPr fontId="8"/>
  </si>
  <si>
    <t>平成２８年度</t>
    <rPh sb="0" eb="2">
      <t>ヘイセイ</t>
    </rPh>
    <rPh sb="4" eb="5">
      <t>ネン</t>
    </rPh>
    <rPh sb="5" eb="6">
      <t>ド</t>
    </rPh>
    <phoneticPr fontId="8"/>
  </si>
  <si>
    <t>平成２９年度</t>
    <rPh sb="0" eb="2">
      <t>ヘイセイ</t>
    </rPh>
    <rPh sb="4" eb="6">
      <t>ネンド</t>
    </rPh>
    <phoneticPr fontId="8"/>
  </si>
  <si>
    <t>　財政力指数（３年平均）</t>
    <rPh sb="1" eb="4">
      <t>ザイセイリョク</t>
    </rPh>
    <rPh sb="4" eb="6">
      <t>シスウ</t>
    </rPh>
    <rPh sb="8" eb="9">
      <t>ネン</t>
    </rPh>
    <rPh sb="9" eb="11">
      <t>ヘイキン</t>
    </rPh>
    <phoneticPr fontId="8"/>
  </si>
  <si>
    <t>0.511</t>
    <phoneticPr fontId="8"/>
  </si>
  <si>
    <t>0.513</t>
    <phoneticPr fontId="8"/>
  </si>
  <si>
    <t>0.504</t>
    <phoneticPr fontId="8"/>
  </si>
  <si>
    <t>0.502</t>
    <phoneticPr fontId="8"/>
  </si>
  <si>
    <t>　財政力指数（単年度）</t>
    <rPh sb="1" eb="4">
      <t>ザイセイリョク</t>
    </rPh>
    <rPh sb="4" eb="6">
      <t>シスウ</t>
    </rPh>
    <rPh sb="7" eb="10">
      <t>タンネンド</t>
    </rPh>
    <phoneticPr fontId="8"/>
  </si>
  <si>
    <t>0.527</t>
    <phoneticPr fontId="8"/>
  </si>
  <si>
    <t>0.505</t>
    <phoneticPr fontId="8"/>
  </si>
  <si>
    <t>0.508</t>
    <phoneticPr fontId="8"/>
  </si>
  <si>
    <t>0.500</t>
    <phoneticPr fontId="8"/>
  </si>
  <si>
    <t>0.499</t>
    <phoneticPr fontId="8"/>
  </si>
  <si>
    <t>　標準財政規模</t>
    <rPh sb="1" eb="3">
      <t>ヒョウジュン</t>
    </rPh>
    <rPh sb="3" eb="5">
      <t>ザイセイ</t>
    </rPh>
    <rPh sb="5" eb="7">
      <t>キボ</t>
    </rPh>
    <phoneticPr fontId="8"/>
  </si>
  <si>
    <t>　経常収支比率</t>
    <rPh sb="1" eb="3">
      <t>ケイジョウ</t>
    </rPh>
    <rPh sb="3" eb="5">
      <t>シュウシ</t>
    </rPh>
    <rPh sb="5" eb="7">
      <t>ヒリツ</t>
    </rPh>
    <phoneticPr fontId="8"/>
  </si>
  <si>
    <t>94.1</t>
    <phoneticPr fontId="8"/>
  </si>
  <si>
    <t>93.4</t>
    <phoneticPr fontId="8"/>
  </si>
  <si>
    <t>94.8</t>
    <phoneticPr fontId="8"/>
  </si>
  <si>
    <t>96.0</t>
    <phoneticPr fontId="8"/>
  </si>
  <si>
    <t>96.2</t>
    <phoneticPr fontId="8"/>
  </si>
  <si>
    <t>　公債費比率</t>
    <rPh sb="1" eb="4">
      <t>コウサイヒ</t>
    </rPh>
    <rPh sb="4" eb="6">
      <t>ヒリツ</t>
    </rPh>
    <phoneticPr fontId="8"/>
  </si>
  <si>
    <t>8.4</t>
    <phoneticPr fontId="8"/>
  </si>
  <si>
    <t>7.4</t>
    <phoneticPr fontId="8"/>
  </si>
  <si>
    <t>7.0</t>
    <phoneticPr fontId="8"/>
  </si>
  <si>
    <t>6.7</t>
    <phoneticPr fontId="8"/>
  </si>
  <si>
    <t>　実質公債費比率（３年平均）</t>
    <rPh sb="1" eb="3">
      <t>ジッシツ</t>
    </rPh>
    <rPh sb="3" eb="5">
      <t>コウサイ</t>
    </rPh>
    <rPh sb="5" eb="6">
      <t>ヒ</t>
    </rPh>
    <rPh sb="6" eb="8">
      <t>ヒリツ</t>
    </rPh>
    <rPh sb="10" eb="11">
      <t>ネン</t>
    </rPh>
    <rPh sb="11" eb="13">
      <t>ヘイキン</t>
    </rPh>
    <phoneticPr fontId="8"/>
  </si>
  <si>
    <t>11.2</t>
    <phoneticPr fontId="8"/>
  </si>
  <si>
    <t>11.5</t>
    <phoneticPr fontId="8"/>
  </si>
  <si>
    <t>12.0</t>
    <phoneticPr fontId="8"/>
  </si>
  <si>
    <t>12.2</t>
    <phoneticPr fontId="8"/>
  </si>
  <si>
    <t>11.6</t>
    <phoneticPr fontId="8"/>
  </si>
  <si>
    <t>　実質公債費比率（単年度）</t>
    <rPh sb="1" eb="3">
      <t>ジッシツ</t>
    </rPh>
    <rPh sb="3" eb="5">
      <t>コウサイ</t>
    </rPh>
    <rPh sb="5" eb="6">
      <t>ヒ</t>
    </rPh>
    <rPh sb="6" eb="8">
      <t>ヒリツ</t>
    </rPh>
    <rPh sb="9" eb="12">
      <t>タンネンド</t>
    </rPh>
    <phoneticPr fontId="8"/>
  </si>
  <si>
    <t>11.8</t>
    <phoneticPr fontId="8"/>
  </si>
  <si>
    <t>12.4</t>
    <phoneticPr fontId="8"/>
  </si>
  <si>
    <t>11.9</t>
    <phoneticPr fontId="8"/>
  </si>
  <si>
    <t>10.7</t>
    <phoneticPr fontId="8"/>
  </si>
  <si>
    <t>　将来負担比率</t>
    <rPh sb="1" eb="3">
      <t>ショウライ</t>
    </rPh>
    <rPh sb="3" eb="5">
      <t>フタン</t>
    </rPh>
    <rPh sb="5" eb="7">
      <t>ヒリツ</t>
    </rPh>
    <phoneticPr fontId="8"/>
  </si>
  <si>
    <t>60.0</t>
    <phoneticPr fontId="8"/>
  </si>
  <si>
    <t>72.6</t>
    <phoneticPr fontId="8"/>
  </si>
  <si>
    <t>69.0</t>
    <phoneticPr fontId="8"/>
  </si>
  <si>
    <t>71.9</t>
    <phoneticPr fontId="8"/>
  </si>
  <si>
    <t>63.0</t>
    <phoneticPr fontId="8"/>
  </si>
  <si>
    <t>※標準財政規模は臨時財政対策債を含む</t>
    <rPh sb="1" eb="3">
      <t>ヒョウジュン</t>
    </rPh>
    <rPh sb="3" eb="5">
      <t>ザイセイ</t>
    </rPh>
    <rPh sb="5" eb="7">
      <t>キボ</t>
    </rPh>
    <rPh sb="8" eb="10">
      <t>リンジ</t>
    </rPh>
    <rPh sb="10" eb="12">
      <t>ザイセイ</t>
    </rPh>
    <rPh sb="12" eb="14">
      <t>タイサク</t>
    </rPh>
    <rPh sb="14" eb="15">
      <t>サイ</t>
    </rPh>
    <rPh sb="16" eb="17">
      <t>フク</t>
    </rPh>
    <phoneticPr fontId="8"/>
  </si>
  <si>
    <t>（資料：「市町村分地方交付税算定台帳」「地方財政状況調査」
　　　　「健全化判断比率算出資料」）</t>
    <rPh sb="1" eb="3">
      <t>シリョウ</t>
    </rPh>
    <rPh sb="5" eb="8">
      <t>シチョウソン</t>
    </rPh>
    <rPh sb="8" eb="9">
      <t>ブン</t>
    </rPh>
    <rPh sb="9" eb="11">
      <t>チホウ</t>
    </rPh>
    <rPh sb="11" eb="14">
      <t>コウフゼイ</t>
    </rPh>
    <rPh sb="14" eb="16">
      <t>サンテイ</t>
    </rPh>
    <rPh sb="16" eb="18">
      <t>ダイチョウ</t>
    </rPh>
    <rPh sb="20" eb="22">
      <t>チホウ</t>
    </rPh>
    <rPh sb="22" eb="24">
      <t>ザイセイ</t>
    </rPh>
    <rPh sb="24" eb="26">
      <t>ジョウキョウ</t>
    </rPh>
    <rPh sb="26" eb="28">
      <t>チョウサ</t>
    </rPh>
    <rPh sb="35" eb="38">
      <t>ケンゼンカ</t>
    </rPh>
    <rPh sb="38" eb="40">
      <t>ハンダン</t>
    </rPh>
    <rPh sb="40" eb="42">
      <t>ヒリツ</t>
    </rPh>
    <rPh sb="42" eb="44">
      <t>サンシュツ</t>
    </rPh>
    <rPh sb="44" eb="46">
      <t>シリョウ</t>
    </rPh>
    <phoneticPr fontId="8"/>
  </si>
  <si>
    <t>（単位：千円）</t>
    <rPh sb="1" eb="3">
      <t>タンイ</t>
    </rPh>
    <rPh sb="4" eb="6">
      <t>センエン</t>
    </rPh>
    <phoneticPr fontId="42"/>
  </si>
  <si>
    <t xml:space="preserve">  歳入区分</t>
    <rPh sb="4" eb="6">
      <t>クブン</t>
    </rPh>
    <phoneticPr fontId="42"/>
  </si>
  <si>
    <t>　一般会計</t>
    <rPh sb="1" eb="3">
      <t>イッパン</t>
    </rPh>
    <rPh sb="3" eb="5">
      <t>カイケイ</t>
    </rPh>
    <phoneticPr fontId="42"/>
  </si>
  <si>
    <t>特別会計</t>
    <rPh sb="0" eb="2">
      <t>トクベツ</t>
    </rPh>
    <rPh sb="2" eb="4">
      <t>カイケイ</t>
    </rPh>
    <phoneticPr fontId="42"/>
  </si>
  <si>
    <t>　国民健康保険</t>
    <rPh sb="1" eb="3">
      <t>コクミン</t>
    </rPh>
    <rPh sb="3" eb="5">
      <t>ケンコウ</t>
    </rPh>
    <rPh sb="5" eb="7">
      <t>ホケン</t>
    </rPh>
    <phoneticPr fontId="8"/>
  </si>
  <si>
    <t>　後期高齢者医療</t>
    <rPh sb="1" eb="3">
      <t>コウキ</t>
    </rPh>
    <rPh sb="3" eb="6">
      <t>コウレイシャ</t>
    </rPh>
    <rPh sb="6" eb="8">
      <t>イリョウ</t>
    </rPh>
    <phoneticPr fontId="8"/>
  </si>
  <si>
    <t>　介護保険</t>
    <rPh sb="1" eb="3">
      <t>カイゴ</t>
    </rPh>
    <rPh sb="3" eb="5">
      <t>ホケン</t>
    </rPh>
    <phoneticPr fontId="8"/>
  </si>
  <si>
    <t>　ふるさと交流館</t>
    <rPh sb="5" eb="7">
      <t>コウリュウ</t>
    </rPh>
    <rPh sb="7" eb="8">
      <t>カン</t>
    </rPh>
    <phoneticPr fontId="8"/>
  </si>
  <si>
    <t>　簡易水道</t>
    <rPh sb="1" eb="3">
      <t>カンイ</t>
    </rPh>
    <rPh sb="3" eb="5">
      <t>スイドウ</t>
    </rPh>
    <phoneticPr fontId="8"/>
  </si>
  <si>
    <t>　農業集落排水</t>
    <rPh sb="1" eb="3">
      <t>ノウギョウ</t>
    </rPh>
    <rPh sb="3" eb="5">
      <t>シュウラク</t>
    </rPh>
    <rPh sb="5" eb="7">
      <t>ハイスイ</t>
    </rPh>
    <phoneticPr fontId="8"/>
  </si>
  <si>
    <t>　公共下水道</t>
    <rPh sb="1" eb="3">
      <t>コウキョウ</t>
    </rPh>
    <rPh sb="3" eb="6">
      <t>ゲスイドウ</t>
    </rPh>
    <phoneticPr fontId="42"/>
  </si>
  <si>
    <t>　小計</t>
    <rPh sb="1" eb="3">
      <t>ショウケイ</t>
    </rPh>
    <phoneticPr fontId="8"/>
  </si>
  <si>
    <t>企業会計</t>
    <rPh sb="0" eb="2">
      <t>キギョウ</t>
    </rPh>
    <rPh sb="2" eb="4">
      <t>カイケイ</t>
    </rPh>
    <phoneticPr fontId="8"/>
  </si>
  <si>
    <t>水道事業</t>
    <phoneticPr fontId="42"/>
  </si>
  <si>
    <t>下水道事業</t>
    <phoneticPr fontId="42"/>
  </si>
  <si>
    <t>合計</t>
    <rPh sb="0" eb="2">
      <t>ゴウケイ</t>
    </rPh>
    <phoneticPr fontId="42"/>
  </si>
  <si>
    <t xml:space="preserve">  歳出区分</t>
    <rPh sb="3" eb="4">
      <t>シュツ</t>
    </rPh>
    <rPh sb="4" eb="6">
      <t>クブン</t>
    </rPh>
    <phoneticPr fontId="42"/>
  </si>
  <si>
    <t>（資料：会計課「東温市歳入歳出決算書」）</t>
    <rPh sb="1" eb="3">
      <t>シリョウ</t>
    </rPh>
    <rPh sb="4" eb="6">
      <t>カイケイ</t>
    </rPh>
    <rPh sb="6" eb="7">
      <t>カ</t>
    </rPh>
    <rPh sb="8" eb="11">
      <t>トウオンシ</t>
    </rPh>
    <rPh sb="11" eb="13">
      <t>サイニュウ</t>
    </rPh>
    <rPh sb="13" eb="15">
      <t>サイシュツ</t>
    </rPh>
    <rPh sb="15" eb="18">
      <t>ケッサンショ</t>
    </rPh>
    <phoneticPr fontId="42"/>
  </si>
  <si>
    <t>１２４．市税収入額の推移</t>
    <rPh sb="4" eb="6">
      <t>シゼイ</t>
    </rPh>
    <rPh sb="6" eb="8">
      <t>シュウニュウ</t>
    </rPh>
    <rPh sb="8" eb="9">
      <t>ガク</t>
    </rPh>
    <rPh sb="10" eb="12">
      <t>スイイ</t>
    </rPh>
    <phoneticPr fontId="8"/>
  </si>
  <si>
    <t>税目</t>
    <rPh sb="0" eb="2">
      <t>ゼイモク</t>
    </rPh>
    <phoneticPr fontId="8"/>
  </si>
  <si>
    <t>　市税総額</t>
    <rPh sb="1" eb="3">
      <t>シゼイ</t>
    </rPh>
    <rPh sb="3" eb="5">
      <t>ソウガク</t>
    </rPh>
    <phoneticPr fontId="8"/>
  </si>
  <si>
    <t>　(1) 市民税</t>
    <rPh sb="5" eb="8">
      <t>シミンゼイ</t>
    </rPh>
    <phoneticPr fontId="8"/>
  </si>
  <si>
    <t>　　　個人</t>
    <rPh sb="3" eb="5">
      <t>コジン</t>
    </rPh>
    <phoneticPr fontId="8"/>
  </si>
  <si>
    <t>　　　法人</t>
    <rPh sb="3" eb="5">
      <t>ホウジン</t>
    </rPh>
    <phoneticPr fontId="8"/>
  </si>
  <si>
    <t>　(2) 固定資産税</t>
    <rPh sb="5" eb="7">
      <t>コテイ</t>
    </rPh>
    <rPh sb="7" eb="10">
      <t>シサンゼイ</t>
    </rPh>
    <phoneticPr fontId="8"/>
  </si>
  <si>
    <t>　　　純固定資産税</t>
    <rPh sb="3" eb="4">
      <t>ジュン</t>
    </rPh>
    <rPh sb="4" eb="6">
      <t>コテイ</t>
    </rPh>
    <rPh sb="6" eb="9">
      <t>シサンゼイ</t>
    </rPh>
    <phoneticPr fontId="8"/>
  </si>
  <si>
    <t>　　　交納付金</t>
    <rPh sb="3" eb="4">
      <t>コウ</t>
    </rPh>
    <rPh sb="4" eb="7">
      <t>ノウフキン</t>
    </rPh>
    <phoneticPr fontId="8"/>
  </si>
  <si>
    <t>　(3) 軽自動車税</t>
    <phoneticPr fontId="8"/>
  </si>
  <si>
    <t>　　　環境性能割
     （令和元年度は4ヶ月分）</t>
    <rPh sb="3" eb="5">
      <t>カンキョウ</t>
    </rPh>
    <rPh sb="5" eb="7">
      <t>セイノウ</t>
    </rPh>
    <rPh sb="7" eb="8">
      <t>ワリ</t>
    </rPh>
    <rPh sb="15" eb="17">
      <t>レイワ</t>
    </rPh>
    <rPh sb="17" eb="18">
      <t>ゲン</t>
    </rPh>
    <rPh sb="18" eb="20">
      <t>ネンド</t>
    </rPh>
    <rPh sb="23" eb="24">
      <t>ゲツ</t>
    </rPh>
    <rPh sb="24" eb="25">
      <t>ブン</t>
    </rPh>
    <phoneticPr fontId="8"/>
  </si>
  <si>
    <t xml:space="preserve"> 　　 種別割</t>
    <rPh sb="4" eb="6">
      <t>シュベツ</t>
    </rPh>
    <rPh sb="6" eb="7">
      <t>ワリ</t>
    </rPh>
    <phoneticPr fontId="8"/>
  </si>
  <si>
    <t>　(4) 市たばこ税</t>
    <rPh sb="5" eb="6">
      <t>シ</t>
    </rPh>
    <rPh sb="9" eb="10">
      <t>ゼイ</t>
    </rPh>
    <phoneticPr fontId="8"/>
  </si>
  <si>
    <t>　(5) 入湯税</t>
    <rPh sb="5" eb="7">
      <t>ニュウトウ</t>
    </rPh>
    <rPh sb="7" eb="8">
      <t>ゼイ</t>
    </rPh>
    <phoneticPr fontId="8"/>
  </si>
  <si>
    <t>※ (3)環境性能割：令和元年10月から県徴収（令和元年12月より市歳入）</t>
    <rPh sb="5" eb="7">
      <t>カンキョウ</t>
    </rPh>
    <rPh sb="7" eb="9">
      <t>セイノウ</t>
    </rPh>
    <rPh sb="9" eb="10">
      <t>ワリ</t>
    </rPh>
    <rPh sb="11" eb="13">
      <t>レイワ</t>
    </rPh>
    <rPh sb="13" eb="14">
      <t>ゲン</t>
    </rPh>
    <rPh sb="14" eb="15">
      <t>ネン</t>
    </rPh>
    <rPh sb="17" eb="18">
      <t>ガツ</t>
    </rPh>
    <rPh sb="20" eb="21">
      <t>ケン</t>
    </rPh>
    <rPh sb="21" eb="23">
      <t>チョウシュウ</t>
    </rPh>
    <rPh sb="24" eb="25">
      <t>レイ</t>
    </rPh>
    <rPh sb="25" eb="26">
      <t>ワ</t>
    </rPh>
    <rPh sb="26" eb="27">
      <t>ゲン</t>
    </rPh>
    <rPh sb="27" eb="28">
      <t>ネン</t>
    </rPh>
    <rPh sb="30" eb="31">
      <t>ガツ</t>
    </rPh>
    <rPh sb="33" eb="34">
      <t>シ</t>
    </rPh>
    <rPh sb="34" eb="36">
      <t>サイニュウ</t>
    </rPh>
    <phoneticPr fontId="8"/>
  </si>
  <si>
    <t>※ (3)種別割：令和元年度までは「軽自動車税」</t>
    <rPh sb="5" eb="7">
      <t>シュベツ</t>
    </rPh>
    <rPh sb="7" eb="8">
      <t>ワリ</t>
    </rPh>
    <rPh sb="9" eb="11">
      <t>レイワ</t>
    </rPh>
    <rPh sb="11" eb="12">
      <t>ゲン</t>
    </rPh>
    <rPh sb="12" eb="14">
      <t>ネンド</t>
    </rPh>
    <rPh sb="18" eb="22">
      <t>ケイジドウシャ</t>
    </rPh>
    <rPh sb="22" eb="23">
      <t>ゼイ</t>
    </rPh>
    <phoneticPr fontId="8"/>
  </si>
  <si>
    <t>１２５．主要選挙投票状況</t>
    <phoneticPr fontId="2"/>
  </si>
  <si>
    <t>（単位：人、％）</t>
    <rPh sb="1" eb="3">
      <t>タンイ</t>
    </rPh>
    <rPh sb="4" eb="5">
      <t>ニン</t>
    </rPh>
    <phoneticPr fontId="29"/>
  </si>
  <si>
    <t>執行日</t>
    <rPh sb="0" eb="2">
      <t>シッコウ</t>
    </rPh>
    <rPh sb="2" eb="3">
      <t>ビ</t>
    </rPh>
    <phoneticPr fontId="29"/>
  </si>
  <si>
    <t>選挙種別</t>
    <rPh sb="2" eb="4">
      <t>シュベツ</t>
    </rPh>
    <phoneticPr fontId="29"/>
  </si>
  <si>
    <t>有権者数</t>
    <phoneticPr fontId="29"/>
  </si>
  <si>
    <t>投票総数</t>
  </si>
  <si>
    <t>投票率</t>
  </si>
  <si>
    <t>男</t>
    <rPh sb="0" eb="1">
      <t>オトコ</t>
    </rPh>
    <phoneticPr fontId="29"/>
  </si>
  <si>
    <t>女</t>
    <rPh sb="0" eb="1">
      <t>オンナ</t>
    </rPh>
    <phoneticPr fontId="29"/>
  </si>
  <si>
    <t>計</t>
    <rPh sb="0" eb="1">
      <t>ケイ</t>
    </rPh>
    <phoneticPr fontId="29"/>
  </si>
  <si>
    <t>愛媛県知事選挙</t>
    <rPh sb="0" eb="2">
      <t>エヒメ</t>
    </rPh>
    <rPh sb="2" eb="5">
      <t>ケンチジ</t>
    </rPh>
    <rPh sb="5" eb="7">
      <t>センキョ</t>
    </rPh>
    <phoneticPr fontId="29"/>
  </si>
  <si>
    <t>東温市長選挙</t>
    <rPh sb="0" eb="3">
      <t>ト</t>
    </rPh>
    <rPh sb="2" eb="4">
      <t>シチョウ</t>
    </rPh>
    <rPh sb="4" eb="6">
      <t>センキョ</t>
    </rPh>
    <phoneticPr fontId="29"/>
  </si>
  <si>
    <t>無投票</t>
    <rPh sb="0" eb="3">
      <t>ムトウヒョウ</t>
    </rPh>
    <phoneticPr fontId="29"/>
  </si>
  <si>
    <t>１２６．職員数</t>
    <rPh sb="4" eb="7">
      <t>ショクインスウ</t>
    </rPh>
    <phoneticPr fontId="29"/>
  </si>
  <si>
    <t>職員数の推移</t>
    <rPh sb="0" eb="3">
      <t>ショクインスウ</t>
    </rPh>
    <rPh sb="4" eb="6">
      <t>スイイ</t>
    </rPh>
    <phoneticPr fontId="29"/>
  </si>
  <si>
    <t>（単位：人）</t>
    <rPh sb="1" eb="3">
      <t>タンイ</t>
    </rPh>
    <rPh sb="4" eb="5">
      <t>ニン</t>
    </rPh>
    <phoneticPr fontId="29"/>
  </si>
  <si>
    <t>年度</t>
    <rPh sb="0" eb="2">
      <t>ネンド</t>
    </rPh>
    <phoneticPr fontId="43"/>
  </si>
  <si>
    <t>総数</t>
    <rPh sb="0" eb="2">
      <t>ソウスウ</t>
    </rPh>
    <phoneticPr fontId="43"/>
  </si>
  <si>
    <t>男</t>
    <rPh sb="0" eb="1">
      <t>オトコ</t>
    </rPh>
    <phoneticPr fontId="43"/>
  </si>
  <si>
    <t>女</t>
    <rPh sb="0" eb="1">
      <t>オンナ</t>
    </rPh>
    <phoneticPr fontId="43"/>
  </si>
  <si>
    <t>平成29年　</t>
    <rPh sb="0" eb="2">
      <t>ヘイセイ</t>
    </rPh>
    <rPh sb="4" eb="5">
      <t>ネン</t>
    </rPh>
    <phoneticPr fontId="29"/>
  </si>
  <si>
    <t>　30年</t>
    <rPh sb="3" eb="4">
      <t>ネン</t>
    </rPh>
    <phoneticPr fontId="29"/>
  </si>
  <si>
    <t xml:space="preserve"> 令和元年   </t>
    <rPh sb="1" eb="3">
      <t>レイワ</t>
    </rPh>
    <rPh sb="3" eb="4">
      <t>モト</t>
    </rPh>
    <rPh sb="4" eb="5">
      <t>ネン</t>
    </rPh>
    <phoneticPr fontId="29"/>
  </si>
  <si>
    <t>　 2年</t>
    <rPh sb="3" eb="4">
      <t>ネン</t>
    </rPh>
    <phoneticPr fontId="29"/>
  </si>
  <si>
    <t xml:space="preserve">   3年</t>
    <rPh sb="4" eb="5">
      <t>ネン</t>
    </rPh>
    <phoneticPr fontId="29"/>
  </si>
  <si>
    <t>令和３年度の内訳</t>
    <rPh sb="0" eb="2">
      <t>レイワ</t>
    </rPh>
    <rPh sb="3" eb="5">
      <t>ネンド</t>
    </rPh>
    <rPh sb="6" eb="8">
      <t>ウチワケ</t>
    </rPh>
    <phoneticPr fontId="29"/>
  </si>
  <si>
    <t>区分</t>
    <rPh sb="0" eb="2">
      <t>クブン</t>
    </rPh>
    <phoneticPr fontId="29"/>
  </si>
  <si>
    <t>総数</t>
    <rPh sb="0" eb="2">
      <t>ソウスウ</t>
    </rPh>
    <phoneticPr fontId="29"/>
  </si>
  <si>
    <t>市長部局</t>
    <rPh sb="0" eb="2">
      <t>シチョウ</t>
    </rPh>
    <rPh sb="2" eb="4">
      <t>ブキョク</t>
    </rPh>
    <phoneticPr fontId="43"/>
  </si>
  <si>
    <t>総務部</t>
    <rPh sb="0" eb="2">
      <t>ソウム</t>
    </rPh>
    <rPh sb="2" eb="3">
      <t>ブ</t>
    </rPh>
    <phoneticPr fontId="43"/>
  </si>
  <si>
    <t>総務課</t>
    <rPh sb="0" eb="2">
      <t>ソウム</t>
    </rPh>
    <rPh sb="2" eb="3">
      <t>カ</t>
    </rPh>
    <phoneticPr fontId="29"/>
  </si>
  <si>
    <t>危機管理課</t>
    <rPh sb="0" eb="2">
      <t>キキ</t>
    </rPh>
    <rPh sb="2" eb="4">
      <t>カンリ</t>
    </rPh>
    <rPh sb="4" eb="5">
      <t>カ</t>
    </rPh>
    <phoneticPr fontId="29"/>
  </si>
  <si>
    <t>財政課</t>
    <rPh sb="0" eb="2">
      <t>ザイセイ</t>
    </rPh>
    <rPh sb="2" eb="3">
      <t>カ</t>
    </rPh>
    <phoneticPr fontId="29"/>
  </si>
  <si>
    <t>企画政策課</t>
    <rPh sb="0" eb="2">
      <t>キカク</t>
    </rPh>
    <rPh sb="2" eb="4">
      <t>セイサク</t>
    </rPh>
    <rPh sb="4" eb="5">
      <t>カ</t>
    </rPh>
    <phoneticPr fontId="29"/>
  </si>
  <si>
    <t>税務課</t>
    <phoneticPr fontId="29"/>
  </si>
  <si>
    <t>川内支所</t>
    <rPh sb="0" eb="2">
      <t>カワウチ</t>
    </rPh>
    <rPh sb="2" eb="4">
      <t>シショ</t>
    </rPh>
    <phoneticPr fontId="43"/>
  </si>
  <si>
    <t>市民福祉部</t>
    <rPh sb="0" eb="2">
      <t>シミン</t>
    </rPh>
    <rPh sb="2" eb="4">
      <t>フクシ</t>
    </rPh>
    <rPh sb="4" eb="5">
      <t>ブ</t>
    </rPh>
    <phoneticPr fontId="43"/>
  </si>
  <si>
    <t>社会福祉課</t>
    <rPh sb="0" eb="2">
      <t>シャカイ</t>
    </rPh>
    <rPh sb="2" eb="5">
      <t>フクシカ</t>
    </rPh>
    <phoneticPr fontId="45"/>
  </si>
  <si>
    <t>長寿介護課</t>
    <rPh sb="0" eb="2">
      <t>チョウジュ</t>
    </rPh>
    <rPh sb="2" eb="4">
      <t>カイゴ</t>
    </rPh>
    <rPh sb="4" eb="5">
      <t>カ</t>
    </rPh>
    <phoneticPr fontId="43"/>
  </si>
  <si>
    <t>健康推進課</t>
    <rPh sb="0" eb="2">
      <t>ケンコウ</t>
    </rPh>
    <rPh sb="2" eb="4">
      <t>スイシン</t>
    </rPh>
    <rPh sb="4" eb="5">
      <t>カ</t>
    </rPh>
    <phoneticPr fontId="43"/>
  </si>
  <si>
    <t>市民課</t>
    <rPh sb="0" eb="3">
      <t>シミンカ</t>
    </rPh>
    <phoneticPr fontId="29"/>
  </si>
  <si>
    <t>環境保全課</t>
    <rPh sb="0" eb="2">
      <t>カンキョウ</t>
    </rPh>
    <rPh sb="2" eb="4">
      <t>ホゼン</t>
    </rPh>
    <rPh sb="4" eb="5">
      <t>カ</t>
    </rPh>
    <phoneticPr fontId="29"/>
  </si>
  <si>
    <t>産業建設部</t>
    <rPh sb="0" eb="2">
      <t>サンギョウ</t>
    </rPh>
    <rPh sb="2" eb="4">
      <t>ケンセツ</t>
    </rPh>
    <rPh sb="4" eb="5">
      <t>ブ</t>
    </rPh>
    <phoneticPr fontId="43"/>
  </si>
  <si>
    <t>地域活力創出課</t>
    <rPh sb="0" eb="2">
      <t>チイキ</t>
    </rPh>
    <rPh sb="2" eb="4">
      <t>カツリョク</t>
    </rPh>
    <rPh sb="4" eb="6">
      <t>ソウシュツ</t>
    </rPh>
    <rPh sb="6" eb="7">
      <t>カ</t>
    </rPh>
    <phoneticPr fontId="43"/>
  </si>
  <si>
    <t>農林振興課</t>
    <rPh sb="0" eb="2">
      <t>ノウリン</t>
    </rPh>
    <rPh sb="2" eb="5">
      <t>シンコウカ</t>
    </rPh>
    <phoneticPr fontId="43"/>
  </si>
  <si>
    <t>建設課</t>
    <rPh sb="0" eb="2">
      <t>ケンセツ</t>
    </rPh>
    <rPh sb="2" eb="3">
      <t>カ</t>
    </rPh>
    <phoneticPr fontId="43"/>
  </si>
  <si>
    <t>都市整備課</t>
    <rPh sb="0" eb="2">
      <t>トシ</t>
    </rPh>
    <rPh sb="2" eb="5">
      <t>セイビカ</t>
    </rPh>
    <phoneticPr fontId="43"/>
  </si>
  <si>
    <t>会計課</t>
    <rPh sb="0" eb="2">
      <t>カイケイ</t>
    </rPh>
    <rPh sb="2" eb="3">
      <t>カ</t>
    </rPh>
    <phoneticPr fontId="29"/>
  </si>
  <si>
    <t>消防本部・消防署</t>
    <rPh sb="0" eb="2">
      <t>ショウボウ</t>
    </rPh>
    <rPh sb="2" eb="4">
      <t>ホンブ</t>
    </rPh>
    <rPh sb="5" eb="7">
      <t>ショウボウ</t>
    </rPh>
    <rPh sb="7" eb="8">
      <t>ショ</t>
    </rPh>
    <phoneticPr fontId="43"/>
  </si>
  <si>
    <t>公営企業</t>
    <rPh sb="0" eb="2">
      <t>コウエイ</t>
    </rPh>
    <rPh sb="2" eb="4">
      <t>キギョウ</t>
    </rPh>
    <phoneticPr fontId="43"/>
  </si>
  <si>
    <t>上下水道課</t>
    <rPh sb="0" eb="2">
      <t>ジョウゲ</t>
    </rPh>
    <rPh sb="2" eb="4">
      <t>スイドウ</t>
    </rPh>
    <rPh sb="4" eb="5">
      <t>カ</t>
    </rPh>
    <phoneticPr fontId="29"/>
  </si>
  <si>
    <t>教育委員会</t>
    <rPh sb="0" eb="2">
      <t>キョウイク</t>
    </rPh>
    <rPh sb="2" eb="5">
      <t>イインカイ</t>
    </rPh>
    <phoneticPr fontId="43"/>
  </si>
  <si>
    <t>事務局</t>
    <rPh sb="0" eb="3">
      <t>ジムキョク</t>
    </rPh>
    <phoneticPr fontId="43"/>
  </si>
  <si>
    <t>学校教育課</t>
    <rPh sb="0" eb="2">
      <t>ガッコウ</t>
    </rPh>
    <rPh sb="2" eb="4">
      <t>キョウイク</t>
    </rPh>
    <rPh sb="4" eb="5">
      <t>カ</t>
    </rPh>
    <phoneticPr fontId="43"/>
  </si>
  <si>
    <t>保育幼稚園課</t>
    <rPh sb="0" eb="2">
      <t>ホイク</t>
    </rPh>
    <rPh sb="2" eb="5">
      <t>ヨウチエン</t>
    </rPh>
    <rPh sb="5" eb="6">
      <t>カ</t>
    </rPh>
    <phoneticPr fontId="29"/>
  </si>
  <si>
    <t>生涯学習課</t>
    <rPh sb="0" eb="2">
      <t>ショウガイ</t>
    </rPh>
    <rPh sb="2" eb="4">
      <t>ガクシュウ</t>
    </rPh>
    <rPh sb="4" eb="5">
      <t>カ</t>
    </rPh>
    <phoneticPr fontId="43"/>
  </si>
  <si>
    <t>学校給食センター</t>
    <rPh sb="0" eb="2">
      <t>ガッコウ</t>
    </rPh>
    <rPh sb="2" eb="4">
      <t>キュウショク</t>
    </rPh>
    <phoneticPr fontId="29"/>
  </si>
  <si>
    <t>議会事務局</t>
  </si>
  <si>
    <t>監査委員事務局</t>
    <rPh sb="0" eb="2">
      <t>カンサ</t>
    </rPh>
    <rPh sb="2" eb="4">
      <t>イイン</t>
    </rPh>
    <rPh sb="4" eb="7">
      <t>ジムキョク</t>
    </rPh>
    <phoneticPr fontId="43"/>
  </si>
  <si>
    <t>農業委員会事務局</t>
    <rPh sb="0" eb="2">
      <t>ノウギョウ</t>
    </rPh>
    <rPh sb="2" eb="5">
      <t>イインカイ</t>
    </rPh>
    <rPh sb="5" eb="8">
      <t>ジムキョク</t>
    </rPh>
    <phoneticPr fontId="43"/>
  </si>
  <si>
    <t>※各年４月１日現在</t>
    <rPh sb="1" eb="3">
      <t>カクネン</t>
    </rPh>
    <rPh sb="4" eb="5">
      <t>ガツ</t>
    </rPh>
    <rPh sb="6" eb="9">
      <t>ニチゲンザイ</t>
    </rPh>
    <phoneticPr fontId="43"/>
  </si>
  <si>
    <t>（資料：総務課）</t>
    <rPh sb="1" eb="3">
      <t>シリョウ</t>
    </rPh>
    <rPh sb="4" eb="7">
      <t>ソウムカ</t>
    </rPh>
    <phoneticPr fontId="43"/>
  </si>
  <si>
    <t>※総務部長は総務課、市民福祉部長は社会福祉課、産業建設部長は地域活力創出課、会計管理者は会計課、教育長・教育委員会事務局長は学校教育課に含む</t>
    <rPh sb="1" eb="3">
      <t>ソウム</t>
    </rPh>
    <rPh sb="3" eb="5">
      <t>ブチョウ</t>
    </rPh>
    <rPh sb="6" eb="9">
      <t>ソウムカ</t>
    </rPh>
    <rPh sb="10" eb="12">
      <t>シミン</t>
    </rPh>
    <rPh sb="12" eb="14">
      <t>フクシ</t>
    </rPh>
    <rPh sb="14" eb="16">
      <t>ブチョウ</t>
    </rPh>
    <rPh sb="17" eb="19">
      <t>シャカイ</t>
    </rPh>
    <rPh sb="19" eb="22">
      <t>フクシカ</t>
    </rPh>
    <rPh sb="23" eb="25">
      <t>サンギョウ</t>
    </rPh>
    <rPh sb="25" eb="27">
      <t>ケンセツ</t>
    </rPh>
    <rPh sb="27" eb="29">
      <t>ブチョウ</t>
    </rPh>
    <rPh sb="30" eb="32">
      <t>チイキ</t>
    </rPh>
    <rPh sb="32" eb="34">
      <t>カツリョク</t>
    </rPh>
    <rPh sb="34" eb="36">
      <t>ソウシュツ</t>
    </rPh>
    <rPh sb="36" eb="37">
      <t>カ</t>
    </rPh>
    <phoneticPr fontId="43"/>
  </si>
  <si>
    <t>※市長・副市長、再任用短時間は含まない</t>
    <rPh sb="1" eb="3">
      <t>シチョウ</t>
    </rPh>
    <rPh sb="4" eb="7">
      <t>フクシチョウ</t>
    </rPh>
    <rPh sb="8" eb="9">
      <t>サイ</t>
    </rPh>
    <rPh sb="9" eb="11">
      <t>ニンヨウ</t>
    </rPh>
    <rPh sb="11" eb="14">
      <t>タンジカン</t>
    </rPh>
    <rPh sb="15" eb="16">
      <t>フク</t>
    </rPh>
    <phoneticPr fontId="43"/>
  </si>
  <si>
    <t>目　　次</t>
    <rPh sb="0" eb="1">
      <t>メ</t>
    </rPh>
    <rPh sb="3" eb="4">
      <t>ツギ</t>
    </rPh>
    <phoneticPr fontId="2"/>
  </si>
  <si>
    <t>データを取得して
活用</t>
    <rPh sb="4" eb="6">
      <t>シュトク</t>
    </rPh>
    <rPh sb="9" eb="11">
      <t>カツヨウ</t>
    </rPh>
    <phoneticPr fontId="8"/>
  </si>
  <si>
    <t>データを活用した農業を行っていない
経営体</t>
    <rPh sb="4" eb="6">
      <t>カツヨウ</t>
    </rPh>
    <rPh sb="8" eb="10">
      <t>ノウギョウ</t>
    </rPh>
    <rPh sb="11" eb="12">
      <t>オコナ</t>
    </rPh>
    <rPh sb="18" eb="21">
      <t>ケイエイタイ</t>
    </rPh>
    <phoneticPr fontId="8"/>
  </si>
  <si>
    <t>平成30年11月18日</t>
    <rPh sb="0" eb="2">
      <t>ヘイセイ</t>
    </rPh>
    <rPh sb="4" eb="5">
      <t>ネン</t>
    </rPh>
    <rPh sb="7" eb="8">
      <t>ガツ</t>
    </rPh>
    <rPh sb="10" eb="11">
      <t>ヒ</t>
    </rPh>
    <phoneticPr fontId="2"/>
  </si>
  <si>
    <t>平成31年4月7日</t>
    <rPh sb="0" eb="2">
      <t>ヘイセイ</t>
    </rPh>
    <rPh sb="4" eb="5">
      <t>ネン</t>
    </rPh>
    <rPh sb="6" eb="7">
      <t>ガツ</t>
    </rPh>
    <rPh sb="8" eb="9">
      <t>ヒ</t>
    </rPh>
    <phoneticPr fontId="2"/>
  </si>
  <si>
    <t>令和2年10月18日</t>
    <rPh sb="0" eb="2">
      <t>レイワ</t>
    </rPh>
    <rPh sb="3" eb="4">
      <t>ネン</t>
    </rPh>
    <rPh sb="6" eb="7">
      <t>ガツ</t>
    </rPh>
    <rPh sb="9" eb="10">
      <t>ヒ</t>
    </rPh>
    <phoneticPr fontId="2"/>
  </si>
  <si>
    <t>令和3年10月31日</t>
    <rPh sb="0" eb="2">
      <t>レイワ</t>
    </rPh>
    <rPh sb="3" eb="4">
      <t>ネン</t>
    </rPh>
    <rPh sb="6" eb="7">
      <t>ガツ</t>
    </rPh>
    <rPh sb="9" eb="10">
      <t>ヒ</t>
    </rPh>
    <phoneticPr fontId="2"/>
  </si>
  <si>
    <t>１．庁舎の位置</t>
    <rPh sb="2" eb="4">
      <t>チョウシャ</t>
    </rPh>
    <rPh sb="5" eb="7">
      <t>イチ</t>
    </rPh>
    <phoneticPr fontId="2"/>
  </si>
  <si>
    <t>２．合併状況</t>
    <rPh sb="2" eb="4">
      <t>ガッペイ</t>
    </rPh>
    <rPh sb="4" eb="6">
      <t>ジョウキョウ</t>
    </rPh>
    <phoneticPr fontId="2"/>
  </si>
  <si>
    <t>３．土地面積の推移</t>
    <rPh sb="2" eb="4">
      <t>トチ</t>
    </rPh>
    <rPh sb="4" eb="6">
      <t>メンセキ</t>
    </rPh>
    <rPh sb="7" eb="9">
      <t>スイイ</t>
    </rPh>
    <phoneticPr fontId="2"/>
  </si>
  <si>
    <t>４．地目別土地面積の推移</t>
    <rPh sb="2" eb="4">
      <t>チモク</t>
    </rPh>
    <rPh sb="4" eb="5">
      <t>ベツ</t>
    </rPh>
    <rPh sb="5" eb="7">
      <t>トチ</t>
    </rPh>
    <rPh sb="7" eb="9">
      <t>メンセキ</t>
    </rPh>
    <rPh sb="10" eb="12">
      <t>スイイ</t>
    </rPh>
    <phoneticPr fontId="2"/>
  </si>
  <si>
    <t>５．主要山岳</t>
    <rPh sb="2" eb="4">
      <t>シュヨウ</t>
    </rPh>
    <rPh sb="4" eb="6">
      <t>サンガク</t>
    </rPh>
    <phoneticPr fontId="2"/>
  </si>
  <si>
    <t>６．主要河川</t>
    <rPh sb="2" eb="4">
      <t>シュヨウ</t>
    </rPh>
    <rPh sb="4" eb="6">
      <t>カセン</t>
    </rPh>
    <phoneticPr fontId="2"/>
  </si>
  <si>
    <t>７．気象状況</t>
    <rPh sb="2" eb="4">
      <t>キショウ</t>
    </rPh>
    <rPh sb="4" eb="6">
      <t>ジョウキョウ</t>
    </rPh>
    <phoneticPr fontId="2"/>
  </si>
  <si>
    <t>８．世帯数、男女別人口、人口密度及び１世帯当たり人口の推移</t>
    <rPh sb="2" eb="5">
      <t>セタイスウ</t>
    </rPh>
    <rPh sb="6" eb="8">
      <t>ダンジョ</t>
    </rPh>
    <rPh sb="8" eb="9">
      <t>ベツ</t>
    </rPh>
    <rPh sb="9" eb="11">
      <t>ジンコウ</t>
    </rPh>
    <rPh sb="12" eb="14">
      <t>ジンコウ</t>
    </rPh>
    <rPh sb="14" eb="16">
      <t>ミツド</t>
    </rPh>
    <rPh sb="16" eb="17">
      <t>オヨ</t>
    </rPh>
    <rPh sb="19" eb="21">
      <t>セタイ</t>
    </rPh>
    <rPh sb="21" eb="22">
      <t>ア</t>
    </rPh>
    <rPh sb="24" eb="26">
      <t>ジンコウ</t>
    </rPh>
    <rPh sb="27" eb="29">
      <t>スイイ</t>
    </rPh>
    <phoneticPr fontId="2"/>
  </si>
  <si>
    <t>９．(参考)愛媛県内の状況　人口、世帯数、面積、人口密度</t>
    <rPh sb="3" eb="5">
      <t>サンコウ</t>
    </rPh>
    <rPh sb="6" eb="9">
      <t>エヒメケン</t>
    </rPh>
    <rPh sb="9" eb="10">
      <t>ナイ</t>
    </rPh>
    <rPh sb="11" eb="13">
      <t>ジョウキョウ</t>
    </rPh>
    <rPh sb="14" eb="16">
      <t>ジンコウ</t>
    </rPh>
    <rPh sb="17" eb="20">
      <t>セタイスウ</t>
    </rPh>
    <rPh sb="21" eb="23">
      <t>メンセキ</t>
    </rPh>
    <rPh sb="24" eb="26">
      <t>ジンコウ</t>
    </rPh>
    <rPh sb="26" eb="28">
      <t>ミツド</t>
    </rPh>
    <phoneticPr fontId="2"/>
  </si>
  <si>
    <t>１０．戸籍及び住民基本台帳世帯数・人口の推移</t>
    <rPh sb="3" eb="5">
      <t>コセキ</t>
    </rPh>
    <rPh sb="5" eb="6">
      <t>オヨ</t>
    </rPh>
    <rPh sb="7" eb="9">
      <t>ジュウミン</t>
    </rPh>
    <rPh sb="9" eb="11">
      <t>キホン</t>
    </rPh>
    <rPh sb="11" eb="13">
      <t>ダイチョウ</t>
    </rPh>
    <rPh sb="13" eb="16">
      <t>セタイスウ</t>
    </rPh>
    <rPh sb="17" eb="19">
      <t>ジンコウ</t>
    </rPh>
    <rPh sb="20" eb="22">
      <t>スイイ</t>
    </rPh>
    <phoneticPr fontId="2"/>
  </si>
  <si>
    <t>１１．人口動態の推移</t>
    <rPh sb="3" eb="5">
      <t>ジンコウ</t>
    </rPh>
    <rPh sb="5" eb="7">
      <t>ドウタイ</t>
    </rPh>
    <rPh sb="8" eb="10">
      <t>スイイ</t>
    </rPh>
    <phoneticPr fontId="2"/>
  </si>
  <si>
    <t>１３．地区別世帯数及び男女別人口の推移</t>
    <rPh sb="3" eb="5">
      <t>チク</t>
    </rPh>
    <rPh sb="5" eb="6">
      <t>ベツ</t>
    </rPh>
    <rPh sb="6" eb="9">
      <t>セタイスウ</t>
    </rPh>
    <rPh sb="9" eb="10">
      <t>オヨ</t>
    </rPh>
    <rPh sb="11" eb="13">
      <t>ダンジョ</t>
    </rPh>
    <rPh sb="13" eb="14">
      <t>ベツ</t>
    </rPh>
    <rPh sb="14" eb="16">
      <t>ジンコウ</t>
    </rPh>
    <rPh sb="17" eb="19">
      <t>スイイ</t>
    </rPh>
    <phoneticPr fontId="2"/>
  </si>
  <si>
    <t>１４．年齢（５歳階級）、男女別人口の推移</t>
    <rPh sb="3" eb="5">
      <t>ネンレイ</t>
    </rPh>
    <rPh sb="7" eb="8">
      <t>サイ</t>
    </rPh>
    <rPh sb="8" eb="10">
      <t>カイキュウ</t>
    </rPh>
    <rPh sb="12" eb="14">
      <t>ダンジョ</t>
    </rPh>
    <rPh sb="14" eb="15">
      <t>ベツ</t>
    </rPh>
    <rPh sb="15" eb="17">
      <t>ジンコウ</t>
    </rPh>
    <rPh sb="18" eb="20">
      <t>スイイ</t>
    </rPh>
    <phoneticPr fontId="2"/>
  </si>
  <si>
    <t>１５．年齢（５歳階級）、地区別人口</t>
    <rPh sb="3" eb="5">
      <t>ネンレイ</t>
    </rPh>
    <rPh sb="7" eb="8">
      <t>サイ</t>
    </rPh>
    <rPh sb="8" eb="10">
      <t>カイキュウ</t>
    </rPh>
    <rPh sb="12" eb="14">
      <t>チク</t>
    </rPh>
    <rPh sb="14" eb="15">
      <t>ベツ</t>
    </rPh>
    <rPh sb="15" eb="17">
      <t>ジンコウ</t>
    </rPh>
    <phoneticPr fontId="2"/>
  </si>
  <si>
    <t>１６．年少・労働・老年人口の推移</t>
    <rPh sb="3" eb="5">
      <t>ネンショウ</t>
    </rPh>
    <rPh sb="6" eb="8">
      <t>ロウドウ</t>
    </rPh>
    <rPh sb="9" eb="11">
      <t>ロウネン</t>
    </rPh>
    <rPh sb="11" eb="13">
      <t>ジンコウ</t>
    </rPh>
    <rPh sb="14" eb="16">
      <t>スイイ</t>
    </rPh>
    <phoneticPr fontId="2"/>
  </si>
  <si>
    <t>１７．配偶関係、年齢（５歳階級）、男女別１５歳以上人口及び平均年齢</t>
    <rPh sb="3" eb="5">
      <t>ハイグウ</t>
    </rPh>
    <rPh sb="5" eb="7">
      <t>カンケイ</t>
    </rPh>
    <rPh sb="8" eb="10">
      <t>ネンレイ</t>
    </rPh>
    <rPh sb="12" eb="13">
      <t>サイ</t>
    </rPh>
    <rPh sb="13" eb="15">
      <t>カイキュウ</t>
    </rPh>
    <rPh sb="17" eb="19">
      <t>ダンジョ</t>
    </rPh>
    <rPh sb="19" eb="20">
      <t>ベツ</t>
    </rPh>
    <rPh sb="22" eb="23">
      <t>サイ</t>
    </rPh>
    <rPh sb="23" eb="25">
      <t>イジョウ</t>
    </rPh>
    <rPh sb="25" eb="27">
      <t>ジンコウ</t>
    </rPh>
    <rPh sb="27" eb="28">
      <t>オヨ</t>
    </rPh>
    <rPh sb="29" eb="31">
      <t>ヘイキン</t>
    </rPh>
    <rPh sb="31" eb="33">
      <t>ネンレイ</t>
    </rPh>
    <phoneticPr fontId="2"/>
  </si>
  <si>
    <t>１８．世帯人員の人数別一般世帯数及び一般世帯の１世帯当たり人員</t>
    <rPh sb="8" eb="10">
      <t>ニンズウ</t>
    </rPh>
    <rPh sb="10" eb="11">
      <t>ベツ</t>
    </rPh>
    <rPh sb="16" eb="17">
      <t>オヨ</t>
    </rPh>
    <rPh sb="18" eb="20">
      <t>イッパン</t>
    </rPh>
    <rPh sb="20" eb="22">
      <t>セタイ</t>
    </rPh>
    <rPh sb="24" eb="26">
      <t>セタイ</t>
    </rPh>
    <rPh sb="26" eb="27">
      <t>トウ</t>
    </rPh>
    <rPh sb="29" eb="31">
      <t>ジンイン</t>
    </rPh>
    <phoneticPr fontId="8"/>
  </si>
  <si>
    <t>Ａ．土地・気象</t>
    <rPh sb="2" eb="4">
      <t>トチ</t>
    </rPh>
    <rPh sb="5" eb="7">
      <t>キショウ</t>
    </rPh>
    <phoneticPr fontId="2"/>
  </si>
  <si>
    <t>Ｂ．人口</t>
    <rPh sb="2" eb="4">
      <t>ジンコウ</t>
    </rPh>
    <phoneticPr fontId="2"/>
  </si>
  <si>
    <t>１８．世帯人員の人数別一般世帯数及び一般世帯の１世帯当たり人員</t>
    <phoneticPr fontId="2"/>
  </si>
  <si>
    <t>１９．住宅の所有の関係別一般世帯数、１世帯当たり人員</t>
    <phoneticPr fontId="2"/>
  </si>
  <si>
    <t>２０．年齢（５歳階級）、男女別高齢単身者数</t>
    <phoneticPr fontId="2"/>
  </si>
  <si>
    <t>２１．県内の市町別外国人数</t>
    <phoneticPr fontId="2"/>
  </si>
  <si>
    <t>２２．世帯の家族類型，世帯員の年齢による世帯の種類別一般世帯数等</t>
    <phoneticPr fontId="2"/>
  </si>
  <si>
    <t>Ｃ．企業・事業所</t>
    <rPh sb="2" eb="4">
      <t>キギョウ</t>
    </rPh>
    <rPh sb="5" eb="7">
      <t>ジギョウ</t>
    </rPh>
    <rPh sb="7" eb="8">
      <t>ショ</t>
    </rPh>
    <phoneticPr fontId="2"/>
  </si>
  <si>
    <t>２３．（甲調査）事業所の活動状態に関する集計</t>
    <phoneticPr fontId="2"/>
  </si>
  <si>
    <t>２４．（乙調査）事業所の活動状態に関する集計</t>
    <phoneticPr fontId="2"/>
  </si>
  <si>
    <t>２５．産業中分類別事業所数、従業者数等（従業者４人以上の事業所）</t>
    <phoneticPr fontId="2"/>
  </si>
  <si>
    <t>２６．製造事業所数及び従業者数等（従業者４人以上の事業所）の推移　</t>
    <phoneticPr fontId="2"/>
  </si>
  <si>
    <t>２７．従業者数規模別製造事業所数（従業者４人以上の事業所）の推移</t>
    <rPh sb="30" eb="32">
      <t>スイイ</t>
    </rPh>
    <phoneticPr fontId="2"/>
  </si>
  <si>
    <t>２８．（参考）愛媛県内市町別事業所数、従業者数及び製造品出荷額等</t>
    <phoneticPr fontId="2"/>
  </si>
  <si>
    <t>Ｄ．農林業</t>
    <rPh sb="2" eb="5">
      <t>ノウリンギョウ</t>
    </rPh>
    <phoneticPr fontId="2"/>
  </si>
  <si>
    <t>２９．経営耕地のある経営体数及び経営耕地面積の推移</t>
    <phoneticPr fontId="2"/>
  </si>
  <si>
    <t>３０．経営耕地の状況（経営耕地、うち所有、うち借入）</t>
    <phoneticPr fontId="2"/>
  </si>
  <si>
    <t>３１．（参考）愛媛県内市町別経営耕地状況</t>
    <phoneticPr fontId="2"/>
  </si>
  <si>
    <t>３３．農業の従事日数階層別の農業に60日以上従事した世帯員、役員・構成員</t>
    <phoneticPr fontId="2"/>
  </si>
  <si>
    <t>　　　（経営主を含む）数</t>
    <phoneticPr fontId="2"/>
  </si>
  <si>
    <t>　　　（経営主を含む）数（団体経営体）</t>
    <phoneticPr fontId="2"/>
  </si>
  <si>
    <t>３５．年齢階層別の農業に60日以上従事した世帯員、役員・構成員</t>
    <phoneticPr fontId="2"/>
  </si>
  <si>
    <t>３７．地区別経営耕地の状況</t>
    <phoneticPr fontId="2"/>
  </si>
  <si>
    <t>３８．地区別農家数</t>
    <phoneticPr fontId="2"/>
  </si>
  <si>
    <t>３９．経営耕地面積規模別農家数の推移</t>
    <phoneticPr fontId="2"/>
  </si>
  <si>
    <t>４０．農産物販売金額規模別経営体数の推移</t>
    <phoneticPr fontId="2"/>
  </si>
  <si>
    <t>４１．５年以内の後継者の確保状況別経営体数</t>
    <phoneticPr fontId="2"/>
  </si>
  <si>
    <t>４４．データを活用した農業を行っている経営体数</t>
    <phoneticPr fontId="2"/>
  </si>
  <si>
    <t>４５．農産物販売金額１位の部門別経営体数</t>
    <phoneticPr fontId="2"/>
  </si>
  <si>
    <t>４６．農地の利用権設定の推移</t>
    <rPh sb="3" eb="5">
      <t>ノウチ</t>
    </rPh>
    <rPh sb="6" eb="8">
      <t>リヨウ</t>
    </rPh>
    <rPh sb="8" eb="9">
      <t>ケン</t>
    </rPh>
    <rPh sb="9" eb="11">
      <t>セッテイ</t>
    </rPh>
    <rPh sb="12" eb="14">
      <t>スイイ</t>
    </rPh>
    <phoneticPr fontId="2"/>
  </si>
  <si>
    <t>４７．農業振興地域面積及び農用地区面積の推移</t>
    <rPh sb="3" eb="5">
      <t>ノウギョウ</t>
    </rPh>
    <rPh sb="5" eb="7">
      <t>シンコウ</t>
    </rPh>
    <rPh sb="7" eb="9">
      <t>チイキ</t>
    </rPh>
    <rPh sb="9" eb="11">
      <t>メンセキ</t>
    </rPh>
    <rPh sb="11" eb="12">
      <t>オヨ</t>
    </rPh>
    <rPh sb="13" eb="16">
      <t>ノウヨウチ</t>
    </rPh>
    <rPh sb="16" eb="17">
      <t>ク</t>
    </rPh>
    <rPh sb="17" eb="19">
      <t>メンセキ</t>
    </rPh>
    <rPh sb="20" eb="22">
      <t>スイイ</t>
    </rPh>
    <phoneticPr fontId="2"/>
  </si>
  <si>
    <t>４８．農地転用の状況</t>
    <rPh sb="3" eb="5">
      <t>ノウチ</t>
    </rPh>
    <rPh sb="5" eb="7">
      <t>テンヨウ</t>
    </rPh>
    <rPh sb="8" eb="10">
      <t>ジョウキョウ</t>
    </rPh>
    <phoneticPr fontId="2"/>
  </si>
  <si>
    <t>４９．林野面積</t>
    <phoneticPr fontId="2"/>
  </si>
  <si>
    <t>５０．保有山林の状況</t>
    <phoneticPr fontId="2"/>
  </si>
  <si>
    <t>５１．保有山林面積規模別経営体数と面積</t>
    <phoneticPr fontId="2"/>
  </si>
  <si>
    <t>Ｅ．所得</t>
    <rPh sb="2" eb="4">
      <t>ショトク</t>
    </rPh>
    <phoneticPr fontId="2"/>
  </si>
  <si>
    <t>５２．市内総生産の推移</t>
    <phoneticPr fontId="2"/>
  </si>
  <si>
    <t>５３．市民所得の推移</t>
    <phoneticPr fontId="2"/>
  </si>
  <si>
    <t>Ｆ．建設</t>
    <rPh sb="2" eb="4">
      <t>ケンセツ</t>
    </rPh>
    <phoneticPr fontId="2"/>
  </si>
  <si>
    <t>５４．用途地域別面積の推移</t>
    <phoneticPr fontId="2"/>
  </si>
  <si>
    <t>５５．開発許可件数の推移</t>
    <phoneticPr fontId="2"/>
  </si>
  <si>
    <t>５６．建築物申請状況の推移</t>
    <phoneticPr fontId="2"/>
  </si>
  <si>
    <t>５７．公営住宅管理戸数状況</t>
    <phoneticPr fontId="2"/>
  </si>
  <si>
    <t>５８．家屋状況の推移</t>
    <phoneticPr fontId="2"/>
  </si>
  <si>
    <t>５９．公園の状況</t>
    <phoneticPr fontId="2"/>
  </si>
  <si>
    <t>６０．道路の延長・面積・改良の状況</t>
    <phoneticPr fontId="2"/>
  </si>
  <si>
    <t>６１．道路の舗装・歩道の設置状況</t>
    <phoneticPr fontId="2"/>
  </si>
  <si>
    <t>６２．橋梁の架設状況</t>
    <phoneticPr fontId="2"/>
  </si>
  <si>
    <t>６３．市営住宅の状況</t>
    <phoneticPr fontId="2"/>
  </si>
  <si>
    <t>Ｇ．運輸</t>
    <rPh sb="2" eb="4">
      <t>ウンユ</t>
    </rPh>
    <phoneticPr fontId="2"/>
  </si>
  <si>
    <t>６４．自動車等保有台数の推移</t>
    <phoneticPr fontId="2"/>
  </si>
  <si>
    <t>６５．原付・軽自動車等保有台数の推移</t>
    <phoneticPr fontId="2"/>
  </si>
  <si>
    <t>６６．松山自動車道川内インター交通量</t>
    <phoneticPr fontId="2"/>
  </si>
  <si>
    <t>６７．伊予鉄道横河原線市内各駅発着別年間利用者数の推移</t>
    <phoneticPr fontId="2"/>
  </si>
  <si>
    <t>Ｈ．水道</t>
    <rPh sb="2" eb="4">
      <t>スイドウ</t>
    </rPh>
    <phoneticPr fontId="2"/>
  </si>
  <si>
    <t xml:space="preserve">６８．水道給水状況    </t>
    <phoneticPr fontId="2"/>
  </si>
  <si>
    <t>６９．下水道等の整備状況</t>
    <phoneticPr fontId="2"/>
  </si>
  <si>
    <t>Ｉ．社会保障</t>
    <rPh sb="2" eb="4">
      <t>シャカイ</t>
    </rPh>
    <rPh sb="4" eb="6">
      <t>ホショウ</t>
    </rPh>
    <phoneticPr fontId="2"/>
  </si>
  <si>
    <t>７０．国民健康保険加入状況の推移</t>
    <phoneticPr fontId="2"/>
  </si>
  <si>
    <t>７１．国民健康保険税収納状況</t>
    <phoneticPr fontId="2"/>
  </si>
  <si>
    <t>７２．国民健康保険受診件数の推移</t>
    <phoneticPr fontId="2"/>
  </si>
  <si>
    <t>７３．国民健康保険医療費の推移</t>
    <phoneticPr fontId="2"/>
  </si>
  <si>
    <t>７４．介護保険被保険者状況の推移</t>
    <phoneticPr fontId="2"/>
  </si>
  <si>
    <t>７５．介護保険料収納状況の推移</t>
    <phoneticPr fontId="2"/>
  </si>
  <si>
    <t>７６．介護サービスの利用状況</t>
    <phoneticPr fontId="2"/>
  </si>
  <si>
    <t>７７．介護サービスの給付状況</t>
    <phoneticPr fontId="2"/>
  </si>
  <si>
    <t>７８．在宅ねたきり老人等介護人手当の支給状況</t>
    <phoneticPr fontId="2"/>
  </si>
  <si>
    <t>７９．国民年金被保険者数の推移</t>
    <phoneticPr fontId="2"/>
  </si>
  <si>
    <t>８０．国民年金受給者数の推移</t>
    <phoneticPr fontId="2"/>
  </si>
  <si>
    <t>８１．生活保護状況</t>
    <phoneticPr fontId="2"/>
  </si>
  <si>
    <t>８２．身体障害者手帳交付状況の推移　　</t>
    <phoneticPr fontId="2"/>
  </si>
  <si>
    <t>８３．市立保育所入所児童数の推移</t>
    <phoneticPr fontId="2"/>
  </si>
  <si>
    <t>８４．市立保育所別入所児童数等の推移</t>
    <phoneticPr fontId="2"/>
  </si>
  <si>
    <t>８５．市立保育所年齢別入所児童数</t>
    <phoneticPr fontId="2"/>
  </si>
  <si>
    <t>８６．老人クラブ数及び会員数の推移</t>
    <phoneticPr fontId="2"/>
  </si>
  <si>
    <t>８７．重度心身障害者医療費の推移</t>
    <phoneticPr fontId="2"/>
  </si>
  <si>
    <t>８９．乳幼児医療費の推移</t>
    <phoneticPr fontId="2"/>
  </si>
  <si>
    <t>９０．後期高齢者医療受診件数の推移</t>
    <phoneticPr fontId="2"/>
  </si>
  <si>
    <t>９１．後期高齢者医療費の推移</t>
    <phoneticPr fontId="2"/>
  </si>
  <si>
    <t>９２．医療施設状況の推移</t>
    <phoneticPr fontId="2"/>
  </si>
  <si>
    <t>９３．医療関係従事者数の推移</t>
    <phoneticPr fontId="2"/>
  </si>
  <si>
    <t>９４．健診等の受診状況</t>
    <phoneticPr fontId="2"/>
  </si>
  <si>
    <t>９５．予防接種実施状況</t>
    <phoneticPr fontId="2"/>
  </si>
  <si>
    <t>９６．主な死因別死亡者数</t>
    <phoneticPr fontId="2"/>
  </si>
  <si>
    <t>９７．ごみ排出量</t>
    <phoneticPr fontId="2"/>
  </si>
  <si>
    <t>９８．公害の種類別苦情件数    　</t>
    <phoneticPr fontId="2"/>
  </si>
  <si>
    <t>９９．畜犬登録数の推移</t>
    <phoneticPr fontId="2"/>
  </si>
  <si>
    <t>１００．し尿・浄化槽汚泥処理量の推移</t>
    <phoneticPr fontId="2"/>
  </si>
  <si>
    <t>Ｋ．教育・文化</t>
    <rPh sb="2" eb="4">
      <t>キョウイク</t>
    </rPh>
    <rPh sb="5" eb="7">
      <t>ブンカ</t>
    </rPh>
    <phoneticPr fontId="2"/>
  </si>
  <si>
    <t>１０１．学校数</t>
    <phoneticPr fontId="2"/>
  </si>
  <si>
    <t>１０２．幼稚園の状況</t>
    <phoneticPr fontId="2"/>
  </si>
  <si>
    <t>１０３．小学校の状況</t>
    <phoneticPr fontId="2"/>
  </si>
  <si>
    <t>１０４．中学校の状況</t>
    <phoneticPr fontId="2"/>
  </si>
  <si>
    <t>１０５．中学校卒業者の進路別状況</t>
    <phoneticPr fontId="2"/>
  </si>
  <si>
    <t>１０６．高等学校の状況</t>
    <phoneticPr fontId="2"/>
  </si>
  <si>
    <t>１０７．専修学校の状況</t>
    <phoneticPr fontId="2"/>
  </si>
  <si>
    <t>１０８．公立幼稚園・小学校・中学校施設一覧表</t>
    <phoneticPr fontId="2"/>
  </si>
  <si>
    <t>１０９．公民館利用状況の推移</t>
    <phoneticPr fontId="2"/>
  </si>
  <si>
    <t>１１０．歴史民俗資料館利用状況の推移</t>
    <phoneticPr fontId="2"/>
  </si>
  <si>
    <t>１１１．図書館利用状況の推移</t>
    <phoneticPr fontId="2"/>
  </si>
  <si>
    <t>１１２．分類別蔵書数</t>
    <phoneticPr fontId="2"/>
  </si>
  <si>
    <t>１１３．ツインドーム重信・総合公園年間延べ利用者数の推移</t>
    <phoneticPr fontId="2"/>
  </si>
  <si>
    <t>Ｌ．災害・治安</t>
    <rPh sb="2" eb="4">
      <t>サイガイ</t>
    </rPh>
    <rPh sb="5" eb="7">
      <t>チアン</t>
    </rPh>
    <phoneticPr fontId="2"/>
  </si>
  <si>
    <t>１１４．消防力状況の推移</t>
    <phoneticPr fontId="2"/>
  </si>
  <si>
    <t>１１５．救急車出動件数の推移</t>
    <phoneticPr fontId="2"/>
  </si>
  <si>
    <t>１１６．火災損害状況の推移</t>
    <phoneticPr fontId="2"/>
  </si>
  <si>
    <t>１１７．運転免許保有者数の推移</t>
    <phoneticPr fontId="2"/>
  </si>
  <si>
    <t>１１８．信号機設置数</t>
    <phoneticPr fontId="2"/>
  </si>
  <si>
    <t>１１９．交通事故発生状況の推移</t>
    <phoneticPr fontId="2"/>
  </si>
  <si>
    <t>１２０．犯罪発生件数の推移</t>
    <phoneticPr fontId="2"/>
  </si>
  <si>
    <t>１２１．普通会計歳入歳出決算額</t>
    <phoneticPr fontId="2"/>
  </si>
  <si>
    <t>１２２．主な財政指数</t>
    <phoneticPr fontId="2"/>
  </si>
  <si>
    <t>１２４．市税収入額の推移</t>
    <phoneticPr fontId="2"/>
  </si>
  <si>
    <t>１２６．職員数</t>
    <phoneticPr fontId="2"/>
  </si>
  <si>
    <t>（資料：「東温市消防本部」）</t>
    <rPh sb="1" eb="3">
      <t>シリョウ</t>
    </rPh>
    <rPh sb="5" eb="6">
      <t>ヒガシ</t>
    </rPh>
    <rPh sb="6" eb="7">
      <t>オン</t>
    </rPh>
    <rPh sb="7" eb="8">
      <t>シ</t>
    </rPh>
    <rPh sb="8" eb="10">
      <t>ショウボウ</t>
    </rPh>
    <rPh sb="10" eb="12">
      <t>ホンブ</t>
    </rPh>
    <phoneticPr fontId="8"/>
  </si>
  <si>
    <t>※各年4月1日現在</t>
    <rPh sb="1" eb="3">
      <t>カクネン</t>
    </rPh>
    <rPh sb="4" eb="5">
      <t>ガツ</t>
    </rPh>
    <rPh sb="6" eb="7">
      <t>ニチ</t>
    </rPh>
    <rPh sb="7" eb="9">
      <t>ゲンザイ</t>
    </rPh>
    <phoneticPr fontId="8"/>
  </si>
  <si>
    <t>１２３．会計別決算額</t>
    <phoneticPr fontId="2"/>
  </si>
  <si>
    <t>８８．ひとり親家庭医療費の推移</t>
    <rPh sb="6" eb="7">
      <t>オヤ</t>
    </rPh>
    <rPh sb="13" eb="15">
      <t>スイイ</t>
    </rPh>
    <phoneticPr fontId="8"/>
  </si>
  <si>
    <t>※各年５月１日現在
※就職率は、臨時等の人数を含まない</t>
    <rPh sb="1" eb="3">
      <t>カクネン</t>
    </rPh>
    <rPh sb="4" eb="5">
      <t>ガツ</t>
    </rPh>
    <rPh sb="6" eb="7">
      <t>ヒ</t>
    </rPh>
    <rPh sb="7" eb="9">
      <t>ゲンザイ</t>
    </rPh>
    <rPh sb="11" eb="13">
      <t>シュウショク</t>
    </rPh>
    <rPh sb="13" eb="14">
      <t>リツ</t>
    </rPh>
    <rPh sb="16" eb="18">
      <t>リンジ</t>
    </rPh>
    <rPh sb="18" eb="19">
      <t>トウ</t>
    </rPh>
    <rPh sb="20" eb="22">
      <t>ニンズウ</t>
    </rPh>
    <rPh sb="23" eb="24">
      <t>フク</t>
    </rPh>
    <phoneticPr fontId="8"/>
  </si>
  <si>
    <t>８８．ひとり親家庭医療費の推移</t>
    <rPh sb="6" eb="7">
      <t>オヤ</t>
    </rPh>
    <phoneticPr fontId="2"/>
  </si>
  <si>
    <t>（資料：「公立学校施設台帳」）</t>
    <rPh sb="1" eb="3">
      <t>シリョウ</t>
    </rPh>
    <rPh sb="5" eb="7">
      <t>コウリツ</t>
    </rPh>
    <rPh sb="7" eb="9">
      <t>ガッコウ</t>
    </rPh>
    <rPh sb="9" eb="11">
      <t>シセツ</t>
    </rPh>
    <rPh sb="11" eb="13">
      <t>ダイチョウ</t>
    </rPh>
    <phoneticPr fontId="8"/>
  </si>
  <si>
    <t>４２．販売目的の作物の類別作付（栽培）経営体数と作付（栽培）面積</t>
    <rPh sb="3" eb="5">
      <t>ハンバイ</t>
    </rPh>
    <rPh sb="5" eb="7">
      <t>モクテキ</t>
    </rPh>
    <rPh sb="8" eb="10">
      <t>サクモツ</t>
    </rPh>
    <rPh sb="11" eb="13">
      <t>ルイベツ</t>
    </rPh>
    <rPh sb="13" eb="15">
      <t>サクツケ</t>
    </rPh>
    <rPh sb="16" eb="18">
      <t>サイバイ</t>
    </rPh>
    <rPh sb="19" eb="21">
      <t>ケイエイ</t>
    </rPh>
    <rPh sb="21" eb="22">
      <t>タイ</t>
    </rPh>
    <rPh sb="22" eb="23">
      <t>スウ</t>
    </rPh>
    <rPh sb="24" eb="26">
      <t>サクツケ</t>
    </rPh>
    <rPh sb="27" eb="29">
      <t>サイバイ</t>
    </rPh>
    <rPh sb="30" eb="32">
      <t>メンセキ</t>
    </rPh>
    <phoneticPr fontId="8"/>
  </si>
  <si>
    <t>４２．販売目的の作物の類別作付（栽培）経営体数と作付（栽培）面積</t>
    <phoneticPr fontId="2"/>
  </si>
  <si>
    <t>※人口密度は「全国都道府県市区町村面積調」による面積で計算</t>
    <rPh sb="1" eb="3">
      <t>ジンコウ</t>
    </rPh>
    <rPh sb="3" eb="5">
      <t>ミツド</t>
    </rPh>
    <rPh sb="7" eb="9">
      <t>ゼンコク</t>
    </rPh>
    <rPh sb="9" eb="13">
      <t>トドウフケン</t>
    </rPh>
    <rPh sb="13" eb="15">
      <t>シク</t>
    </rPh>
    <rPh sb="15" eb="17">
      <t>チョウソン</t>
    </rPh>
    <rPh sb="17" eb="19">
      <t>メンセキ</t>
    </rPh>
    <rPh sb="19" eb="20">
      <t>シラ</t>
    </rPh>
    <rPh sb="24" eb="26">
      <t>メンセキ</t>
    </rPh>
    <rPh sb="27" eb="29">
      <t>ケイサン</t>
    </rPh>
    <phoneticPr fontId="8"/>
  </si>
  <si>
    <t>　　公営・都市再生機構・公社の借家</t>
    <rPh sb="5" eb="7">
      <t>トシ</t>
    </rPh>
    <rPh sb="7" eb="9">
      <t>サイセイ</t>
    </rPh>
    <rPh sb="9" eb="11">
      <t>キコウ</t>
    </rPh>
    <phoneticPr fontId="8"/>
  </si>
  <si>
    <t>※令和元年６月１日現在</t>
    <rPh sb="1" eb="3">
      <t>レイワ</t>
    </rPh>
    <rPh sb="3" eb="4">
      <t>モト</t>
    </rPh>
    <rPh sb="4" eb="5">
      <t>ネン</t>
    </rPh>
    <rPh sb="6" eb="7">
      <t>ガツ</t>
    </rPh>
    <rPh sb="8" eb="9">
      <t>ヒ</t>
    </rPh>
    <rPh sb="9" eb="11">
      <t>ゲンザイ</t>
    </rPh>
    <phoneticPr fontId="8"/>
  </si>
  <si>
    <t>粗付加価値額</t>
    <rPh sb="0" eb="1">
      <t>アラ</t>
    </rPh>
    <rPh sb="1" eb="3">
      <t>フカ</t>
    </rPh>
    <rPh sb="3" eb="5">
      <t>カチ</t>
    </rPh>
    <rPh sb="5" eb="6">
      <t>ガク</t>
    </rPh>
    <phoneticPr fontId="8"/>
  </si>
  <si>
    <t>※令和2年度の利用者数は、収蔵庫の数値を含む</t>
    <rPh sb="1" eb="3">
      <t>レイワ</t>
    </rPh>
    <rPh sb="4" eb="5">
      <t>ネン</t>
    </rPh>
    <rPh sb="5" eb="6">
      <t>ド</t>
    </rPh>
    <rPh sb="7" eb="10">
      <t>リヨウシャ</t>
    </rPh>
    <rPh sb="10" eb="11">
      <t>スウ</t>
    </rPh>
    <rPh sb="13" eb="16">
      <t>シュウゾウコ</t>
    </rPh>
    <rPh sb="17" eb="19">
      <t>スウチ</t>
    </rPh>
    <rPh sb="20" eb="21">
      <t>フク</t>
    </rPh>
    <phoneticPr fontId="2"/>
  </si>
  <si>
    <t>（単位：件、千円）</t>
    <phoneticPr fontId="2"/>
  </si>
  <si>
    <t>（資料：社会福祉課）</t>
    <phoneticPr fontId="2"/>
  </si>
  <si>
    <t>３２．年齢別農業従事者数（個人経営体）</t>
    <rPh sb="3" eb="5">
      <t>ネンレイ</t>
    </rPh>
    <rPh sb="5" eb="6">
      <t>ベツ</t>
    </rPh>
    <rPh sb="6" eb="8">
      <t>ノウギョウ</t>
    </rPh>
    <rPh sb="8" eb="11">
      <t>ジュウジシャ</t>
    </rPh>
    <rPh sb="11" eb="12">
      <t>スウ</t>
    </rPh>
    <rPh sb="13" eb="15">
      <t>コジン</t>
    </rPh>
    <rPh sb="15" eb="17">
      <t>ケイエイ</t>
    </rPh>
    <rPh sb="17" eb="18">
      <t>タイ</t>
    </rPh>
    <phoneticPr fontId="8"/>
  </si>
  <si>
    <t>３２．年齢別農業従事者数（個人経営体）</t>
    <rPh sb="13" eb="15">
      <t>コジン</t>
    </rPh>
    <rPh sb="15" eb="17">
      <t>ケイエイ</t>
    </rPh>
    <rPh sb="17" eb="18">
      <t>タイ</t>
    </rPh>
    <phoneticPr fontId="2"/>
  </si>
  <si>
    <t>３４．農業の従事日数階層別の農業に60日以上従事した役員・構成員</t>
    <rPh sb="3" eb="5">
      <t>ノウギョウ</t>
    </rPh>
    <rPh sb="6" eb="8">
      <t>ジュウジ</t>
    </rPh>
    <rPh sb="8" eb="10">
      <t>ニッスウ</t>
    </rPh>
    <rPh sb="10" eb="12">
      <t>カイソウ</t>
    </rPh>
    <rPh sb="12" eb="13">
      <t>ベツ</t>
    </rPh>
    <rPh sb="14" eb="16">
      <t>ノウギョウ</t>
    </rPh>
    <rPh sb="19" eb="20">
      <t>ヒ</t>
    </rPh>
    <rPh sb="20" eb="22">
      <t>イジョウ</t>
    </rPh>
    <rPh sb="22" eb="24">
      <t>ジュウジ</t>
    </rPh>
    <rPh sb="26" eb="28">
      <t>ヤクイン</t>
    </rPh>
    <rPh sb="29" eb="32">
      <t>コウセイイン</t>
    </rPh>
    <phoneticPr fontId="8"/>
  </si>
  <si>
    <t>３４．農業の従事日数階層別の農業に60日以上従事した役員・構成員</t>
    <phoneticPr fontId="2"/>
  </si>
  <si>
    <t>-</t>
    <phoneticPr fontId="2"/>
  </si>
  <si>
    <t>３６．年齢階層別の農業に60日以上従事した役員・構成員</t>
    <rPh sb="3" eb="5">
      <t>ネンレイ</t>
    </rPh>
    <rPh sb="5" eb="7">
      <t>カイソウ</t>
    </rPh>
    <rPh sb="7" eb="8">
      <t>ベツ</t>
    </rPh>
    <rPh sb="9" eb="11">
      <t>ノウギョウ</t>
    </rPh>
    <rPh sb="14" eb="15">
      <t>ヒ</t>
    </rPh>
    <rPh sb="15" eb="17">
      <t>イジョウ</t>
    </rPh>
    <rPh sb="17" eb="19">
      <t>ジュウジ</t>
    </rPh>
    <rPh sb="21" eb="23">
      <t>ヤクイン</t>
    </rPh>
    <rPh sb="24" eb="27">
      <t>コウセイイン</t>
    </rPh>
    <phoneticPr fontId="8"/>
  </si>
  <si>
    <t>３６．年齢階層別の農業に60日以上従事した役員・構成員</t>
    <phoneticPr fontId="2"/>
  </si>
  <si>
    <t>年次</t>
    <rPh sb="0" eb="2">
      <t>ネンジ</t>
    </rPh>
    <phoneticPr fontId="2"/>
  </si>
  <si>
    <t>※令和２年は販売農家の経営耕地面積の結果なし</t>
    <rPh sb="1" eb="3">
      <t>レイワ</t>
    </rPh>
    <rPh sb="4" eb="5">
      <t>ネン</t>
    </rPh>
    <rPh sb="6" eb="8">
      <t>ハンバイ</t>
    </rPh>
    <rPh sb="8" eb="10">
      <t>ノウカ</t>
    </rPh>
    <rPh sb="11" eb="13">
      <t>ケイエイ</t>
    </rPh>
    <rPh sb="13" eb="15">
      <t>コウチ</t>
    </rPh>
    <rPh sb="15" eb="17">
      <t>メンセキ</t>
    </rPh>
    <rPh sb="18" eb="20">
      <t>ケッカ</t>
    </rPh>
    <phoneticPr fontId="8"/>
  </si>
  <si>
    <t>x</t>
    <phoneticPr fontId="2"/>
  </si>
  <si>
    <t>４３．家畜等を販売目的で飼養している経営体数と飼養頭羽数</t>
    <rPh sb="3" eb="5">
      <t>カチク</t>
    </rPh>
    <rPh sb="5" eb="6">
      <t>トウ</t>
    </rPh>
    <rPh sb="7" eb="9">
      <t>ハンバイ</t>
    </rPh>
    <rPh sb="9" eb="11">
      <t>モクテキ</t>
    </rPh>
    <rPh sb="12" eb="14">
      <t>シヨウ</t>
    </rPh>
    <rPh sb="18" eb="20">
      <t>ケイエイ</t>
    </rPh>
    <rPh sb="20" eb="21">
      <t>タイ</t>
    </rPh>
    <rPh sb="21" eb="22">
      <t>スウ</t>
    </rPh>
    <rPh sb="23" eb="25">
      <t>シヨウ</t>
    </rPh>
    <rPh sb="25" eb="26">
      <t>トウ</t>
    </rPh>
    <rPh sb="26" eb="27">
      <t>ハネ</t>
    </rPh>
    <rPh sb="27" eb="28">
      <t>スウ</t>
    </rPh>
    <phoneticPr fontId="8"/>
  </si>
  <si>
    <t>４３．家畜等を販売目的で飼養している経営体数と飼養頭羽数</t>
    <rPh sb="5" eb="6">
      <t>トウ</t>
    </rPh>
    <phoneticPr fontId="2"/>
  </si>
  <si>
    <t>（単位：ａ、人）</t>
    <rPh sb="1" eb="3">
      <t>タンイ</t>
    </rPh>
    <rPh sb="6" eb="7">
      <t>ニン</t>
    </rPh>
    <phoneticPr fontId="8"/>
  </si>
  <si>
    <t>合計（田＋畑）</t>
    <rPh sb="0" eb="2">
      <t>ゴウケイ</t>
    </rPh>
    <rPh sb="3" eb="4">
      <t>タ</t>
    </rPh>
    <rPh sb="5" eb="6">
      <t>ハタケ</t>
    </rPh>
    <phoneticPr fontId="8"/>
  </si>
  <si>
    <t>貸し手数</t>
    <rPh sb="0" eb="1">
      <t>カ</t>
    </rPh>
    <rPh sb="2" eb="3">
      <t>テ</t>
    </rPh>
    <rPh sb="3" eb="4">
      <t>スウ</t>
    </rPh>
    <phoneticPr fontId="8"/>
  </si>
  <si>
    <t>借り手数</t>
    <rPh sb="0" eb="1">
      <t>カ</t>
    </rPh>
    <rPh sb="2" eb="3">
      <t>テ</t>
    </rPh>
    <rPh sb="3" eb="4">
      <t>スウ</t>
    </rPh>
    <phoneticPr fontId="8"/>
  </si>
  <si>
    <t>（２年内訳）</t>
    <rPh sb="2" eb="3">
      <t>ネン</t>
    </rPh>
    <rPh sb="3" eb="5">
      <t>ウチワケ</t>
    </rPh>
    <phoneticPr fontId="8"/>
  </si>
  <si>
    <t>１～２年</t>
    <rPh sb="3" eb="4">
      <t>ネン</t>
    </rPh>
    <phoneticPr fontId="8"/>
  </si>
  <si>
    <t>３～５年</t>
    <rPh sb="3" eb="4">
      <t>ネン</t>
    </rPh>
    <phoneticPr fontId="8"/>
  </si>
  <si>
    <t>６～９年</t>
    <rPh sb="3" eb="4">
      <t>ネン</t>
    </rPh>
    <phoneticPr fontId="8"/>
  </si>
  <si>
    <t>１０年以上</t>
    <rPh sb="2" eb="3">
      <t>ネン</t>
    </rPh>
    <rPh sb="3" eb="5">
      <t>イジョウ</t>
    </rPh>
    <phoneticPr fontId="8"/>
  </si>
  <si>
    <t>（資料：農業委員会）</t>
    <rPh sb="1" eb="3">
      <t>シリョウ</t>
    </rPh>
    <rPh sb="4" eb="6">
      <t>ノウギョウ</t>
    </rPh>
    <rPh sb="6" eb="9">
      <t>イインカイ</t>
    </rPh>
    <phoneticPr fontId="8"/>
  </si>
  <si>
    <t>４６．農地の利用権設定の推移</t>
    <rPh sb="3" eb="5">
      <t>ノウチ</t>
    </rPh>
    <rPh sb="6" eb="8">
      <t>リヨウ</t>
    </rPh>
    <rPh sb="8" eb="9">
      <t>ケン</t>
    </rPh>
    <rPh sb="9" eb="11">
      <t>セッテイ</t>
    </rPh>
    <rPh sb="12" eb="14">
      <t>スイイ</t>
    </rPh>
    <phoneticPr fontId="8"/>
  </si>
  <si>
    <t>農業振興地域面積</t>
    <rPh sb="0" eb="2">
      <t>ノウギョウ</t>
    </rPh>
    <rPh sb="2" eb="4">
      <t>シンコウ</t>
    </rPh>
    <rPh sb="4" eb="6">
      <t>チイキ</t>
    </rPh>
    <rPh sb="6" eb="8">
      <t>メンセキ</t>
    </rPh>
    <phoneticPr fontId="8"/>
  </si>
  <si>
    <t>うち農用地区域面積</t>
    <rPh sb="2" eb="5">
      <t>ノウヨウチ</t>
    </rPh>
    <rPh sb="5" eb="7">
      <t>クイキ</t>
    </rPh>
    <rPh sb="7" eb="9">
      <t>メンセキ</t>
    </rPh>
    <phoneticPr fontId="8"/>
  </si>
  <si>
    <t>４７．農業振興地域面積及び農用地区域面積の推移</t>
    <rPh sb="3" eb="5">
      <t>ノウギョウ</t>
    </rPh>
    <rPh sb="5" eb="7">
      <t>シンコウ</t>
    </rPh>
    <rPh sb="7" eb="9">
      <t>チイキ</t>
    </rPh>
    <rPh sb="9" eb="11">
      <t>メンセキ</t>
    </rPh>
    <rPh sb="11" eb="12">
      <t>オヨ</t>
    </rPh>
    <rPh sb="13" eb="16">
      <t>ノウヨウチ</t>
    </rPh>
    <rPh sb="16" eb="18">
      <t>クイキ</t>
    </rPh>
    <rPh sb="18" eb="20">
      <t>メンセキ</t>
    </rPh>
    <rPh sb="21" eb="23">
      <t>スイイ</t>
    </rPh>
    <phoneticPr fontId="8"/>
  </si>
  <si>
    <t>（単位：件、ａ）</t>
    <rPh sb="1" eb="3">
      <t>タンイ</t>
    </rPh>
    <rPh sb="4" eb="5">
      <t>ケン</t>
    </rPh>
    <phoneticPr fontId="8"/>
  </si>
  <si>
    <t>申請</t>
    <rPh sb="0" eb="2">
      <t>シンセイ</t>
    </rPh>
    <phoneticPr fontId="8"/>
  </si>
  <si>
    <t>届出</t>
    <rPh sb="0" eb="2">
      <t>トドケデ</t>
    </rPh>
    <phoneticPr fontId="8"/>
  </si>
  <si>
    <t>鉱工業施設用地等</t>
    <rPh sb="0" eb="3">
      <t>コウコウギョウ</t>
    </rPh>
    <rPh sb="3" eb="5">
      <t>シセツ</t>
    </rPh>
    <rPh sb="5" eb="7">
      <t>ヨウチ</t>
    </rPh>
    <rPh sb="7" eb="8">
      <t>トウ</t>
    </rPh>
    <phoneticPr fontId="8"/>
  </si>
  <si>
    <t>学校等</t>
    <rPh sb="0" eb="2">
      <t>ガッコウ</t>
    </rPh>
    <rPh sb="2" eb="3">
      <t>トウ</t>
    </rPh>
    <phoneticPr fontId="8"/>
  </si>
  <si>
    <t>農業用施設用地</t>
    <rPh sb="0" eb="3">
      <t>ノウギョウヨウ</t>
    </rPh>
    <rPh sb="3" eb="5">
      <t>シセツ</t>
    </rPh>
    <rPh sb="5" eb="7">
      <t>ヨウチ</t>
    </rPh>
    <phoneticPr fontId="8"/>
  </si>
  <si>
    <t>商業・サービス業施設用地</t>
    <rPh sb="0" eb="2">
      <t>ショウギョウ</t>
    </rPh>
    <rPh sb="7" eb="8">
      <t>ギョウ</t>
    </rPh>
    <rPh sb="8" eb="10">
      <t>シセツ</t>
    </rPh>
    <rPh sb="10" eb="12">
      <t>ヨウチ</t>
    </rPh>
    <phoneticPr fontId="8"/>
  </si>
  <si>
    <t>鉱工業施設用地等</t>
    <rPh sb="0" eb="3">
      <t>コウコウギョウ</t>
    </rPh>
    <rPh sb="3" eb="5">
      <t>シセツ</t>
    </rPh>
    <rPh sb="5" eb="7">
      <t>ヨウチ</t>
    </rPh>
    <rPh sb="7" eb="8">
      <t>ナド</t>
    </rPh>
    <phoneticPr fontId="8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</si>
  <si>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8"/>
  </si>
  <si>
    <t>（資料：農業委員会）</t>
    <rPh sb="1" eb="3">
      <t>シリョウ</t>
    </rPh>
    <rPh sb="4" eb="6">
      <t>ノウギョウ</t>
    </rPh>
    <rPh sb="6" eb="8">
      <t>イイン</t>
    </rPh>
    <rPh sb="8" eb="9">
      <t>カイ</t>
    </rPh>
    <phoneticPr fontId="8"/>
  </si>
  <si>
    <t>４８．農地転用の状況</t>
    <rPh sb="3" eb="5">
      <t>ノウチ</t>
    </rPh>
    <rPh sb="5" eb="7">
      <t>テンヨウ</t>
    </rPh>
    <rPh sb="8" eb="10">
      <t>ジョウキョウ</t>
    </rPh>
    <phoneticPr fontId="8"/>
  </si>
  <si>
    <t>牛渕団地前駅</t>
    <rPh sb="0" eb="2">
      <t>ウシブチ</t>
    </rPh>
    <rPh sb="2" eb="4">
      <t>ダンチ</t>
    </rPh>
    <rPh sb="4" eb="5">
      <t>マエ</t>
    </rPh>
    <rPh sb="5" eb="6">
      <t>エキ</t>
    </rPh>
    <phoneticPr fontId="8"/>
  </si>
  <si>
    <t>※参議院議員通常選挙及び衆議院議員総選挙の数値は、在外選挙人を含まない</t>
    <phoneticPr fontId="2"/>
  </si>
  <si>
    <t>（資料：選挙管理委員会）</t>
    <rPh sb="1" eb="3">
      <t>シリョウ</t>
    </rPh>
    <rPh sb="4" eb="6">
      <t>センキョ</t>
    </rPh>
    <rPh sb="6" eb="8">
      <t>カンリ</t>
    </rPh>
    <rPh sb="8" eb="11">
      <t>イインカイ</t>
    </rPh>
    <phoneticPr fontId="29"/>
  </si>
  <si>
    <t>令和元年7月21日</t>
    <rPh sb="0" eb="2">
      <t>レイワ</t>
    </rPh>
    <rPh sb="2" eb="3">
      <t>モト</t>
    </rPh>
    <rPh sb="3" eb="4">
      <t>ネン</t>
    </rPh>
    <rPh sb="5" eb="6">
      <t>ガツ</t>
    </rPh>
    <rPh sb="8" eb="9">
      <t>ヒ</t>
    </rPh>
    <phoneticPr fontId="2"/>
  </si>
  <si>
    <t>参議院議員通常選挙</t>
    <rPh sb="0" eb="3">
      <t>サンギイン</t>
    </rPh>
    <rPh sb="3" eb="5">
      <t>ギイン</t>
    </rPh>
    <rPh sb="5" eb="7">
      <t>ツウジョウ</t>
    </rPh>
    <rPh sb="7" eb="9">
      <t>センキョ</t>
    </rPh>
    <phoneticPr fontId="29"/>
  </si>
  <si>
    <t>愛媛県議会議員選挙</t>
    <rPh sb="0" eb="5">
      <t>エヒメケンギカイ</t>
    </rPh>
    <rPh sb="5" eb="7">
      <t>ギイン</t>
    </rPh>
    <rPh sb="7" eb="9">
      <t>センキョ</t>
    </rPh>
    <phoneticPr fontId="29"/>
  </si>
  <si>
    <t>東温市議会議員選挙</t>
    <rPh sb="0" eb="3">
      <t>ト</t>
    </rPh>
    <rPh sb="2" eb="3">
      <t>シ</t>
    </rPh>
    <rPh sb="3" eb="5">
      <t>ギカイ</t>
    </rPh>
    <rPh sb="5" eb="7">
      <t>ギイン</t>
    </rPh>
    <rPh sb="7" eb="9">
      <t>センキョ</t>
    </rPh>
    <phoneticPr fontId="29"/>
  </si>
  <si>
    <t>衆議院議員総選挙</t>
    <rPh sb="0" eb="3">
      <t>シュウギイン</t>
    </rPh>
    <rPh sb="3" eb="5">
      <t>ギイン</t>
    </rPh>
    <rPh sb="5" eb="8">
      <t>ソウセンキョ</t>
    </rPh>
    <phoneticPr fontId="29"/>
  </si>
  <si>
    <t>１２．年齢（５歳階級）別死亡者数の推移</t>
    <rPh sb="3" eb="5">
      <t>ネンレイ</t>
    </rPh>
    <rPh sb="7" eb="8">
      <t>サイ</t>
    </rPh>
    <rPh sb="8" eb="10">
      <t>カイキュウ</t>
    </rPh>
    <rPh sb="11" eb="12">
      <t>ベツ</t>
    </rPh>
    <rPh sb="12" eb="15">
      <t>シボウシャ</t>
    </rPh>
    <rPh sb="15" eb="16">
      <t>スウ</t>
    </rPh>
    <rPh sb="17" eb="19">
      <t>スイイ</t>
    </rPh>
    <phoneticPr fontId="2"/>
  </si>
  <si>
    <t>１２３．会計別決算額</t>
    <phoneticPr fontId="4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</si>
</sst>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 * #,##0_ ;_ * \-#,##0_ ;_ * &quot;-&quot;_ ;_ @_ "/>
    <numFmt numFmtId="43" formatCode="_ * #,##0.00_ ;_ * \-#,##0.00_ ;_ * &quot;-&quot;??_ ;_ @_ "/>
    <numFmt numFmtId="176" formatCode="_ * #,##0.0_ ;_ * \-#,##0.0_ ;_ * &quot;-&quot;?_ ;_ @_ "/>
    <numFmt numFmtId="177" formatCode="0.0_);[Red]\(0.0\)"/>
    <numFmt numFmtId="178" formatCode="0.0_ "/>
    <numFmt numFmtId="179" formatCode="0_ "/>
    <numFmt numFmtId="180" formatCode="\ ###,###,###,##0;&quot;-&quot;###,###,###,##0"/>
    <numFmt numFmtId="181" formatCode="###,###,###,##0;&quot;-&quot;##,###,###,##0"/>
    <numFmt numFmtId="182" formatCode="##,##0.0;&quot;-&quot;#,##0.0"/>
    <numFmt numFmtId="183" formatCode="#,##0_);[Red]\(#,##0\)"/>
    <numFmt numFmtId="184" formatCode="#,###,###,##0.00;&quot; -&quot;###,###,##0.00"/>
    <numFmt numFmtId="185" formatCode="##,###,###,##0.0;&quot;-&quot;#,###,###,##0.0"/>
    <numFmt numFmtId="186" formatCode="#,##0;&quot;△ &quot;#,##0"/>
    <numFmt numFmtId="187" formatCode="&quot;△ &quot;0.00%"/>
    <numFmt numFmtId="188" formatCode="#,##0.00_ "/>
    <numFmt numFmtId="189" formatCode="#,##0.0_ "/>
    <numFmt numFmtId="190" formatCode="##&quot;戸&quot;"/>
    <numFmt numFmtId="191" formatCode="0.00_);[Red]\(0.00\)"/>
    <numFmt numFmtId="192" formatCode="#,##0.00_);[Red]\(#,##0.00\)"/>
    <numFmt numFmtId="193" formatCode="0.00_ "/>
    <numFmt numFmtId="194" formatCode="0.0%"/>
    <numFmt numFmtId="195" formatCode="\(#,##0\)"/>
    <numFmt numFmtId="196" formatCode="#,##0_ "/>
  </numFmts>
  <fonts count="46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3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6"/>
      <name val="ＭＳ ゴシック"/>
      <family val="2"/>
      <charset val="128"/>
    </font>
    <font>
      <sz val="12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strike/>
      <sz val="10"/>
      <color rgb="FFFF000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theme="1"/>
      <name val="ＭＳ ゴシック"/>
      <family val="3"/>
      <charset val="128"/>
    </font>
    <font>
      <sz val="10"/>
      <name val="ＭＳ Ｐ明朝"/>
      <family val="1"/>
      <charset val="128"/>
    </font>
    <font>
      <sz val="10"/>
      <color rgb="FFFF0000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1"/>
      <color theme="3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8"/>
      <color theme="3"/>
      <name val="游ゴシック Light"/>
      <family val="2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8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Up="1">
      <left/>
      <right/>
      <top/>
      <bottom/>
      <diagonal style="hair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Down="1">
      <left style="hair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thin">
        <color indexed="64"/>
      </bottom>
      <diagonal style="hair">
        <color indexed="64"/>
      </diagonal>
    </border>
  </borders>
  <cellStyleXfs count="16">
    <xf numFmtId="0" fontId="0" fillId="0" borderId="0"/>
    <xf numFmtId="0" fontId="6" fillId="0" borderId="0"/>
    <xf numFmtId="0" fontId="6" fillId="0" borderId="0"/>
    <xf numFmtId="0" fontId="16" fillId="0" borderId="0"/>
    <xf numFmtId="0" fontId="23" fillId="0" borderId="0"/>
    <xf numFmtId="38" fontId="6" fillId="0" borderId="0" applyFont="0" applyFill="0" applyBorder="0" applyAlignment="0" applyProtection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41" fillId="0" borderId="0"/>
    <xf numFmtId="0" fontId="6" fillId="0" borderId="0"/>
    <xf numFmtId="38" fontId="41" fillId="0" borderId="0" applyFont="0" applyFill="0" applyBorder="0" applyAlignment="0" applyProtection="0"/>
    <xf numFmtId="0" fontId="1" fillId="0" borderId="0">
      <alignment vertical="center"/>
    </xf>
  </cellStyleXfs>
  <cellXfs count="1562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1" fillId="0" borderId="0" xfId="1" applyFont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11" fillId="0" borderId="1" xfId="1" applyFont="1" applyBorder="1" applyAlignment="1">
      <alignment vertical="center"/>
    </xf>
    <xf numFmtId="0" fontId="11" fillId="0" borderId="5" xfId="1" applyFont="1" applyBorder="1" applyAlignment="1">
      <alignment vertical="top"/>
    </xf>
    <xf numFmtId="0" fontId="11" fillId="0" borderId="9" xfId="1" applyFont="1" applyBorder="1" applyAlignment="1">
      <alignment vertical="center"/>
    </xf>
    <xf numFmtId="0" fontId="11" fillId="0" borderId="5" xfId="1" applyFont="1" applyBorder="1" applyAlignment="1">
      <alignment vertical="center"/>
    </xf>
    <xf numFmtId="0" fontId="11" fillId="0" borderId="16" xfId="1" applyFont="1" applyBorder="1" applyAlignment="1">
      <alignment vertical="center"/>
    </xf>
    <xf numFmtId="0" fontId="11" fillId="0" borderId="0" xfId="1" applyFont="1" applyAlignment="1">
      <alignment horizontal="left" vertical="center"/>
    </xf>
    <xf numFmtId="0" fontId="11" fillId="0" borderId="17" xfId="1" quotePrefix="1" applyFont="1" applyBorder="1" applyAlignment="1">
      <alignment vertical="center"/>
    </xf>
    <xf numFmtId="0" fontId="11" fillId="0" borderId="5" xfId="1" quotePrefix="1" applyFont="1" applyFill="1" applyBorder="1" applyAlignment="1">
      <alignment vertical="center"/>
    </xf>
    <xf numFmtId="0" fontId="11" fillId="0" borderId="23" xfId="1" quotePrefix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29" xfId="1" applyFont="1" applyBorder="1" applyAlignment="1">
      <alignment vertical="center"/>
    </xf>
    <xf numFmtId="0" fontId="11" fillId="0" borderId="33" xfId="1" applyFont="1" applyBorder="1" applyAlignment="1">
      <alignment vertical="center"/>
    </xf>
    <xf numFmtId="0" fontId="11" fillId="0" borderId="31" xfId="1" applyFont="1" applyBorder="1" applyAlignment="1">
      <alignment horizontal="center" vertical="center" wrapText="1"/>
    </xf>
    <xf numFmtId="0" fontId="11" fillId="0" borderId="35" xfId="1" applyFont="1" applyBorder="1" applyAlignment="1">
      <alignment horizontal="center" vertical="center"/>
    </xf>
    <xf numFmtId="0" fontId="11" fillId="0" borderId="36" xfId="1" applyFont="1" applyBorder="1" applyAlignment="1">
      <alignment horizontal="center" vertical="center"/>
    </xf>
    <xf numFmtId="0" fontId="11" fillId="0" borderId="37" xfId="1" applyFont="1" applyBorder="1" applyAlignment="1">
      <alignment horizontal="center" vertical="center"/>
    </xf>
    <xf numFmtId="0" fontId="11" fillId="0" borderId="37" xfId="1" applyFont="1" applyBorder="1" applyAlignment="1">
      <alignment horizontal="center" vertical="center" wrapText="1"/>
    </xf>
    <xf numFmtId="0" fontId="11" fillId="0" borderId="35" xfId="1" applyFont="1" applyBorder="1" applyAlignment="1">
      <alignment horizontal="center" vertical="center" wrapText="1"/>
    </xf>
    <xf numFmtId="41" fontId="11" fillId="0" borderId="0" xfId="1" applyNumberFormat="1" applyFont="1" applyBorder="1" applyAlignment="1">
      <alignment vertical="center"/>
    </xf>
    <xf numFmtId="0" fontId="11" fillId="0" borderId="5" xfId="1" applyFont="1" applyBorder="1" applyAlignment="1">
      <alignment horizontal="right" vertical="center"/>
    </xf>
    <xf numFmtId="43" fontId="11" fillId="0" borderId="0" xfId="1" applyNumberFormat="1" applyFont="1" applyBorder="1" applyAlignment="1">
      <alignment vertical="center"/>
    </xf>
    <xf numFmtId="176" fontId="11" fillId="0" borderId="0" xfId="1" applyNumberFormat="1" applyFont="1" applyFill="1" applyBorder="1" applyAlignment="1">
      <alignment vertical="center"/>
    </xf>
    <xf numFmtId="176" fontId="11" fillId="0" borderId="0" xfId="1" applyNumberFormat="1" applyFont="1" applyBorder="1" applyAlignment="1">
      <alignment vertical="center"/>
    </xf>
    <xf numFmtId="0" fontId="11" fillId="0" borderId="23" xfId="1" applyFont="1" applyBorder="1" applyAlignment="1">
      <alignment horizontal="right" vertical="center"/>
    </xf>
    <xf numFmtId="43" fontId="11" fillId="0" borderId="38" xfId="1" applyNumberFormat="1" applyFont="1" applyBorder="1" applyAlignment="1">
      <alignment vertical="center"/>
    </xf>
    <xf numFmtId="176" fontId="11" fillId="0" borderId="38" xfId="1" applyNumberFormat="1" applyFont="1" applyBorder="1" applyAlignment="1">
      <alignment vertical="center"/>
    </xf>
    <xf numFmtId="41" fontId="11" fillId="0" borderId="38" xfId="1" applyNumberFormat="1" applyFont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1" fillId="0" borderId="5" xfId="1" applyFont="1" applyBorder="1" applyAlignment="1">
      <alignment horizontal="center" vertical="center"/>
    </xf>
    <xf numFmtId="0" fontId="11" fillId="0" borderId="32" xfId="1" applyFont="1" applyBorder="1" applyAlignment="1">
      <alignment horizontal="center" vertical="center"/>
    </xf>
    <xf numFmtId="0" fontId="11" fillId="2" borderId="5" xfId="1" applyFont="1" applyFill="1" applyBorder="1" applyAlignment="1">
      <alignment horizontal="right" vertical="center"/>
    </xf>
    <xf numFmtId="43" fontId="11" fillId="2" borderId="0" xfId="1" applyNumberFormat="1" applyFont="1" applyFill="1" applyBorder="1" applyAlignment="1">
      <alignment vertical="center"/>
    </xf>
    <xf numFmtId="176" fontId="11" fillId="2" borderId="0" xfId="1" applyNumberFormat="1" applyFont="1" applyFill="1" applyBorder="1" applyAlignment="1">
      <alignment vertical="center"/>
    </xf>
    <xf numFmtId="41" fontId="11" fillId="2" borderId="0" xfId="1" applyNumberFormat="1" applyFont="1" applyFill="1" applyBorder="1" applyAlignment="1">
      <alignment vertical="center"/>
    </xf>
    <xf numFmtId="0" fontId="12" fillId="0" borderId="0" xfId="1" applyFont="1" applyAlignment="1">
      <alignment vertical="center"/>
    </xf>
    <xf numFmtId="0" fontId="11" fillId="0" borderId="22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41" fontId="11" fillId="0" borderId="0" xfId="1" applyNumberFormat="1" applyFont="1" applyBorder="1" applyAlignment="1">
      <alignment vertical="center" shrinkToFit="1"/>
    </xf>
    <xf numFmtId="41" fontId="11" fillId="2" borderId="0" xfId="1" applyNumberFormat="1" applyFont="1" applyFill="1" applyBorder="1" applyAlignment="1">
      <alignment vertical="center" shrinkToFit="1"/>
    </xf>
    <xf numFmtId="41" fontId="11" fillId="0" borderId="38" xfId="1" applyNumberFormat="1" applyFont="1" applyBorder="1" applyAlignment="1">
      <alignment vertical="center" shrinkToFit="1"/>
    </xf>
    <xf numFmtId="0" fontId="11" fillId="0" borderId="39" xfId="1" applyFont="1" applyBorder="1" applyAlignment="1">
      <alignment horizontal="center" vertical="center"/>
    </xf>
    <xf numFmtId="0" fontId="11" fillId="0" borderId="32" xfId="1" applyFont="1" applyBorder="1" applyAlignment="1">
      <alignment vertical="center"/>
    </xf>
    <xf numFmtId="0" fontId="11" fillId="2" borderId="5" xfId="1" applyFont="1" applyFill="1" applyBorder="1" applyAlignment="1">
      <alignment vertical="center"/>
    </xf>
    <xf numFmtId="0" fontId="11" fillId="2" borderId="32" xfId="1" applyFont="1" applyFill="1" applyBorder="1" applyAlignment="1">
      <alignment vertical="center"/>
    </xf>
    <xf numFmtId="0" fontId="11" fillId="0" borderId="5" xfId="1" applyFont="1" applyFill="1" applyBorder="1" applyAlignment="1">
      <alignment vertical="center"/>
    </xf>
    <xf numFmtId="0" fontId="11" fillId="0" borderId="32" xfId="1" applyFont="1" applyFill="1" applyBorder="1" applyAlignment="1">
      <alignment vertical="center"/>
    </xf>
    <xf numFmtId="0" fontId="11" fillId="2" borderId="23" xfId="1" applyFont="1" applyFill="1" applyBorder="1" applyAlignment="1">
      <alignment vertical="center"/>
    </xf>
    <xf numFmtId="0" fontId="11" fillId="2" borderId="40" xfId="1" applyFont="1" applyFill="1" applyBorder="1" applyAlignment="1">
      <alignment vertical="center"/>
    </xf>
    <xf numFmtId="176" fontId="11" fillId="2" borderId="38" xfId="1" applyNumberFormat="1" applyFont="1" applyFill="1" applyBorder="1" applyAlignment="1">
      <alignment vertical="center"/>
    </xf>
    <xf numFmtId="0" fontId="11" fillId="2" borderId="23" xfId="1" applyFont="1" applyFill="1" applyBorder="1" applyAlignment="1">
      <alignment horizontal="center" vertical="center"/>
    </xf>
    <xf numFmtId="0" fontId="11" fillId="2" borderId="40" xfId="1" applyFont="1" applyFill="1" applyBorder="1" applyAlignment="1">
      <alignment horizontal="center" vertical="center"/>
    </xf>
    <xf numFmtId="43" fontId="11" fillId="2" borderId="38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horizontal="right" vertical="center"/>
    </xf>
    <xf numFmtId="177" fontId="9" fillId="0" borderId="0" xfId="1" applyNumberFormat="1" applyFont="1" applyAlignment="1">
      <alignment vertical="center"/>
    </xf>
    <xf numFmtId="178" fontId="9" fillId="0" borderId="0" xfId="1" applyNumberFormat="1" applyFont="1" applyAlignment="1">
      <alignment vertical="center"/>
    </xf>
    <xf numFmtId="177" fontId="11" fillId="0" borderId="0" xfId="1" applyNumberFormat="1" applyFont="1" applyBorder="1" applyAlignment="1">
      <alignment vertical="center"/>
    </xf>
    <xf numFmtId="178" fontId="11" fillId="0" borderId="0" xfId="1" applyNumberFormat="1" applyFont="1" applyBorder="1" applyAlignment="1">
      <alignment horizontal="right" vertical="center"/>
    </xf>
    <xf numFmtId="0" fontId="11" fillId="0" borderId="28" xfId="1" applyFont="1" applyBorder="1" applyAlignment="1">
      <alignment horizontal="center" vertical="center"/>
    </xf>
    <xf numFmtId="177" fontId="11" fillId="0" borderId="28" xfId="1" applyNumberFormat="1" applyFont="1" applyBorder="1" applyAlignment="1">
      <alignment horizontal="center" vertical="center"/>
    </xf>
    <xf numFmtId="178" fontId="11" fillId="0" borderId="29" xfId="1" applyNumberFormat="1" applyFont="1" applyBorder="1" applyAlignment="1">
      <alignment horizontal="center" vertical="center"/>
    </xf>
    <xf numFmtId="177" fontId="11" fillId="0" borderId="36" xfId="1" applyNumberFormat="1" applyFont="1" applyBorder="1" applyAlignment="1">
      <alignment horizontal="center" vertical="center"/>
    </xf>
    <xf numFmtId="178" fontId="11" fillId="0" borderId="35" xfId="1" applyNumberFormat="1" applyFont="1" applyBorder="1" applyAlignment="1">
      <alignment horizontal="center" vertical="center"/>
    </xf>
    <xf numFmtId="0" fontId="11" fillId="0" borderId="0" xfId="1" applyNumberFormat="1" applyFont="1" applyBorder="1" applyAlignment="1">
      <alignment horizontal="right" vertical="center"/>
    </xf>
    <xf numFmtId="49" fontId="11" fillId="0" borderId="0" xfId="1" applyNumberFormat="1" applyFont="1" applyBorder="1" applyAlignment="1">
      <alignment horizontal="right" vertical="center"/>
    </xf>
    <xf numFmtId="0" fontId="11" fillId="2" borderId="0" xfId="1" applyNumberFormat="1" applyFont="1" applyFill="1" applyBorder="1" applyAlignment="1">
      <alignment horizontal="right" vertical="center"/>
    </xf>
    <xf numFmtId="49" fontId="11" fillId="2" borderId="0" xfId="1" applyNumberFormat="1" applyFont="1" applyFill="1" applyBorder="1" applyAlignment="1">
      <alignment horizontal="right" vertical="center"/>
    </xf>
    <xf numFmtId="0" fontId="11" fillId="0" borderId="38" xfId="1" applyNumberFormat="1" applyFont="1" applyBorder="1" applyAlignment="1">
      <alignment horizontal="right" vertical="center"/>
    </xf>
    <xf numFmtId="49" fontId="11" fillId="0" borderId="38" xfId="1" applyNumberFormat="1" applyFont="1" applyBorder="1" applyAlignment="1">
      <alignment horizontal="right" vertical="center"/>
    </xf>
    <xf numFmtId="0" fontId="11" fillId="0" borderId="0" xfId="1" applyFont="1" applyBorder="1" applyAlignment="1">
      <alignment horizontal="left" vertical="center"/>
    </xf>
    <xf numFmtId="178" fontId="11" fillId="0" borderId="0" xfId="1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right" vertical="center"/>
    </xf>
    <xf numFmtId="176" fontId="11" fillId="0" borderId="41" xfId="1" applyNumberFormat="1" applyFont="1" applyBorder="1" applyAlignment="1">
      <alignment vertical="center"/>
    </xf>
    <xf numFmtId="41" fontId="11" fillId="0" borderId="41" xfId="1" applyNumberFormat="1" applyFont="1" applyBorder="1" applyAlignment="1">
      <alignment vertical="center"/>
    </xf>
    <xf numFmtId="41" fontId="11" fillId="0" borderId="0" xfId="1" applyNumberFormat="1" applyFont="1" applyFill="1" applyBorder="1" applyAlignment="1">
      <alignment vertical="center"/>
    </xf>
    <xf numFmtId="179" fontId="11" fillId="0" borderId="0" xfId="1" applyNumberFormat="1" applyFont="1" applyFill="1" applyAlignment="1">
      <alignment vertical="center"/>
    </xf>
    <xf numFmtId="0" fontId="11" fillId="2" borderId="23" xfId="1" applyFont="1" applyFill="1" applyBorder="1" applyAlignment="1">
      <alignment horizontal="right" vertical="center"/>
    </xf>
    <xf numFmtId="41" fontId="11" fillId="2" borderId="38" xfId="1" applyNumberFormat="1" applyFont="1" applyFill="1" applyBorder="1" applyAlignment="1">
      <alignment vertical="center"/>
    </xf>
    <xf numFmtId="177" fontId="11" fillId="0" borderId="0" xfId="1" applyNumberFormat="1" applyFont="1" applyAlignment="1">
      <alignment vertical="center"/>
    </xf>
    <xf numFmtId="178" fontId="11" fillId="0" borderId="0" xfId="1" applyNumberFormat="1" applyFont="1" applyAlignment="1">
      <alignment horizontal="right" vertical="center"/>
    </xf>
    <xf numFmtId="178" fontId="11" fillId="0" borderId="0" xfId="1" applyNumberFormat="1" applyFont="1" applyAlignment="1">
      <alignment vertical="center"/>
    </xf>
    <xf numFmtId="0" fontId="10" fillId="0" borderId="0" xfId="1" applyFont="1" applyAlignment="1">
      <alignment horizontal="right" vertical="center"/>
    </xf>
    <xf numFmtId="0" fontId="11" fillId="0" borderId="44" xfId="1" applyFont="1" applyBorder="1" applyAlignment="1">
      <alignment horizontal="center" vertical="center"/>
    </xf>
    <xf numFmtId="0" fontId="11" fillId="0" borderId="0" xfId="1" applyFont="1" applyBorder="1" applyAlignment="1">
      <alignment horizontal="right" vertical="center"/>
    </xf>
    <xf numFmtId="41" fontId="11" fillId="0" borderId="33" xfId="1" applyNumberFormat="1" applyFont="1" applyBorder="1" applyAlignment="1">
      <alignment horizontal="center" vertical="center"/>
    </xf>
    <xf numFmtId="41" fontId="11" fillId="0" borderId="0" xfId="1" applyNumberFormat="1" applyFont="1" applyBorder="1" applyAlignment="1">
      <alignment horizontal="center" vertical="center"/>
    </xf>
    <xf numFmtId="176" fontId="11" fillId="0" borderId="0" xfId="1" applyNumberFormat="1" applyFont="1" applyBorder="1" applyAlignment="1">
      <alignment horizontal="center" vertical="center"/>
    </xf>
    <xf numFmtId="176" fontId="11" fillId="0" borderId="0" xfId="1" applyNumberFormat="1" applyFont="1" applyBorder="1" applyAlignment="1">
      <alignment horizontal="center" vertical="center" wrapText="1"/>
    </xf>
    <xf numFmtId="41" fontId="11" fillId="0" borderId="33" xfId="1" applyNumberFormat="1" applyFont="1" applyFill="1" applyBorder="1" applyAlignment="1">
      <alignment horizontal="center" vertical="center"/>
    </xf>
    <xf numFmtId="41" fontId="11" fillId="0" borderId="0" xfId="1" applyNumberFormat="1" applyFont="1" applyFill="1" applyBorder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/>
    </xf>
    <xf numFmtId="0" fontId="11" fillId="0" borderId="38" xfId="1" applyFont="1" applyBorder="1" applyAlignment="1">
      <alignment horizontal="right" vertical="center"/>
    </xf>
    <xf numFmtId="41" fontId="11" fillId="0" borderId="45" xfId="1" applyNumberFormat="1" applyFont="1" applyBorder="1" applyAlignment="1">
      <alignment horizontal="center" vertical="center"/>
    </xf>
    <xf numFmtId="41" fontId="11" fillId="0" borderId="38" xfId="1" applyNumberFormat="1" applyFont="1" applyBorder="1" applyAlignment="1">
      <alignment horizontal="center" vertical="center"/>
    </xf>
    <xf numFmtId="176" fontId="11" fillId="0" borderId="38" xfId="1" applyNumberFormat="1" applyFont="1" applyBorder="1" applyAlignment="1">
      <alignment horizontal="center" vertical="center"/>
    </xf>
    <xf numFmtId="3" fontId="11" fillId="0" borderId="0" xfId="1" applyNumberFormat="1" applyFont="1" applyBorder="1" applyAlignment="1">
      <alignment vertical="center"/>
    </xf>
    <xf numFmtId="0" fontId="9" fillId="0" borderId="0" xfId="1" applyFont="1" applyAlignment="1">
      <alignment horizontal="right" vertical="center"/>
    </xf>
    <xf numFmtId="0" fontId="11" fillId="2" borderId="0" xfId="1" applyFont="1" applyFill="1" applyBorder="1" applyAlignment="1">
      <alignment horizontal="right" vertical="center"/>
    </xf>
    <xf numFmtId="41" fontId="11" fillId="2" borderId="33" xfId="1" applyNumberFormat="1" applyFont="1" applyFill="1" applyBorder="1" applyAlignment="1">
      <alignment horizontal="center" vertical="center"/>
    </xf>
    <xf numFmtId="41" fontId="11" fillId="2" borderId="0" xfId="1" applyNumberFormat="1" applyFont="1" applyFill="1" applyBorder="1" applyAlignment="1">
      <alignment horizontal="center" vertical="center"/>
    </xf>
    <xf numFmtId="176" fontId="11" fillId="2" borderId="0" xfId="1" applyNumberFormat="1" applyFont="1" applyFill="1" applyBorder="1" applyAlignment="1">
      <alignment horizontal="center" vertical="center"/>
    </xf>
    <xf numFmtId="176" fontId="11" fillId="2" borderId="0" xfId="1" applyNumberFormat="1" applyFont="1" applyFill="1" applyBorder="1" applyAlignment="1">
      <alignment horizontal="center" vertical="center" wrapText="1"/>
    </xf>
    <xf numFmtId="49" fontId="14" fillId="0" borderId="0" xfId="2" applyNumberFormat="1" applyFont="1" applyFill="1" applyAlignment="1">
      <alignment horizontal="left" vertical="center"/>
    </xf>
    <xf numFmtId="0" fontId="17" fillId="0" borderId="0" xfId="3" applyFont="1" applyAlignment="1">
      <alignment horizontal="left" vertical="center"/>
    </xf>
    <xf numFmtId="49" fontId="18" fillId="0" borderId="0" xfId="2" applyNumberFormat="1" applyFont="1" applyAlignment="1">
      <alignment vertical="center"/>
    </xf>
    <xf numFmtId="49" fontId="19" fillId="0" borderId="0" xfId="2" applyNumberFormat="1" applyFont="1" applyFill="1" applyAlignment="1">
      <alignment horizontal="left" vertical="center"/>
    </xf>
    <xf numFmtId="41" fontId="20" fillId="0" borderId="0" xfId="3" applyNumberFormat="1" applyFont="1" applyAlignment="1">
      <alignment horizontal="left" vertical="center"/>
    </xf>
    <xf numFmtId="0" fontId="20" fillId="0" borderId="0" xfId="3" applyFont="1" applyAlignment="1">
      <alignment horizontal="left" vertical="center"/>
    </xf>
    <xf numFmtId="0" fontId="20" fillId="0" borderId="0" xfId="3" applyFont="1" applyAlignment="1">
      <alignment horizontal="right" vertical="center"/>
    </xf>
    <xf numFmtId="181" fontId="11" fillId="0" borderId="27" xfId="4" applyNumberFormat="1" applyFont="1" applyFill="1" applyBorder="1" applyAlignment="1">
      <alignment horizontal="centerContinuous" vertical="center" wrapText="1"/>
    </xf>
    <xf numFmtId="182" fontId="11" fillId="0" borderId="27" xfId="4" applyNumberFormat="1" applyFont="1" applyFill="1" applyBorder="1" applyAlignment="1">
      <alignment horizontal="centerContinuous" vertical="center"/>
    </xf>
    <xf numFmtId="180" fontId="21" fillId="0" borderId="17" xfId="2" applyNumberFormat="1" applyFont="1" applyFill="1" applyBorder="1" applyAlignment="1">
      <alignment horizontal="center" vertical="center"/>
    </xf>
    <xf numFmtId="180" fontId="11" fillId="0" borderId="44" xfId="4" applyNumberFormat="1" applyFont="1" applyFill="1" applyBorder="1" applyAlignment="1">
      <alignment horizontal="center" vertical="center" wrapText="1"/>
    </xf>
    <xf numFmtId="181" fontId="11" fillId="0" borderId="44" xfId="4" applyNumberFormat="1" applyFont="1" applyFill="1" applyBorder="1" applyAlignment="1">
      <alignment horizontal="center" vertical="center"/>
    </xf>
    <xf numFmtId="182" fontId="11" fillId="0" borderId="44" xfId="4" applyNumberFormat="1" applyFont="1" applyFill="1" applyBorder="1" applyAlignment="1">
      <alignment horizontal="center" vertical="center"/>
    </xf>
    <xf numFmtId="49" fontId="21" fillId="0" borderId="5" xfId="2" applyNumberFormat="1" applyFont="1" applyFill="1" applyBorder="1" applyAlignment="1">
      <alignment horizontal="left" vertical="center"/>
    </xf>
    <xf numFmtId="41" fontId="11" fillId="0" borderId="0" xfId="4" quotePrefix="1" applyNumberFormat="1" applyFont="1" applyFill="1" applyBorder="1" applyAlignment="1">
      <alignment horizontal="right" vertical="center"/>
    </xf>
    <xf numFmtId="186" fontId="11" fillId="0" borderId="0" xfId="4" quotePrefix="1" applyNumberFormat="1" applyFont="1" applyFill="1" applyBorder="1" applyAlignment="1">
      <alignment horizontal="right" vertical="center"/>
    </xf>
    <xf numFmtId="187" fontId="11" fillId="0" borderId="0" xfId="4" quotePrefix="1" applyNumberFormat="1" applyFont="1" applyFill="1" applyBorder="1" applyAlignment="1">
      <alignment horizontal="right" vertical="center"/>
    </xf>
    <xf numFmtId="41" fontId="21" fillId="0" borderId="0" xfId="2" applyNumberFormat="1" applyFont="1" applyBorder="1" applyAlignment="1">
      <alignment vertical="center"/>
    </xf>
    <xf numFmtId="43" fontId="11" fillId="0" borderId="0" xfId="4" quotePrefix="1" applyNumberFormat="1" applyFont="1" applyFill="1" applyBorder="1" applyAlignment="1">
      <alignment horizontal="right" vertical="center"/>
    </xf>
    <xf numFmtId="176" fontId="11" fillId="0" borderId="0" xfId="3" quotePrefix="1" applyNumberFormat="1" applyFont="1" applyFill="1" applyBorder="1" applyAlignment="1">
      <alignment horizontal="right" vertical="center"/>
    </xf>
    <xf numFmtId="49" fontId="24" fillId="0" borderId="0" xfId="2" applyNumberFormat="1" applyFont="1" applyAlignment="1">
      <alignment vertical="center"/>
    </xf>
    <xf numFmtId="176" fontId="11" fillId="0" borderId="0" xfId="4" quotePrefix="1" applyNumberFormat="1" applyFont="1" applyFill="1" applyBorder="1" applyAlignment="1">
      <alignment horizontal="right" vertical="center"/>
    </xf>
    <xf numFmtId="41" fontId="21" fillId="0" borderId="0" xfId="2" quotePrefix="1" applyNumberFormat="1" applyFont="1" applyFill="1" applyBorder="1" applyAlignment="1">
      <alignment horizontal="right" vertical="center"/>
    </xf>
    <xf numFmtId="43" fontId="21" fillId="0" borderId="0" xfId="2" quotePrefix="1" applyNumberFormat="1" applyFont="1" applyFill="1" applyBorder="1" applyAlignment="1">
      <alignment horizontal="right" vertical="center"/>
    </xf>
    <xf numFmtId="176" fontId="21" fillId="0" borderId="0" xfId="2" quotePrefix="1" applyNumberFormat="1" applyFont="1" applyFill="1" applyBorder="1" applyAlignment="1">
      <alignment horizontal="right" vertical="center"/>
    </xf>
    <xf numFmtId="49" fontId="21" fillId="0" borderId="23" xfId="2" applyNumberFormat="1" applyFont="1" applyFill="1" applyBorder="1" applyAlignment="1">
      <alignment horizontal="left" vertical="center"/>
    </xf>
    <xf numFmtId="41" fontId="21" fillId="0" borderId="38" xfId="2" quotePrefix="1" applyNumberFormat="1" applyFont="1" applyFill="1" applyBorder="1" applyAlignment="1">
      <alignment horizontal="right" vertical="center"/>
    </xf>
    <xf numFmtId="186" fontId="11" fillId="0" borderId="38" xfId="4" quotePrefix="1" applyNumberFormat="1" applyFont="1" applyFill="1" applyBorder="1" applyAlignment="1">
      <alignment horizontal="right" vertical="center"/>
    </xf>
    <xf numFmtId="187" fontId="21" fillId="0" borderId="38" xfId="2" quotePrefix="1" applyNumberFormat="1" applyFont="1" applyFill="1" applyBorder="1" applyAlignment="1">
      <alignment horizontal="right" vertical="center"/>
    </xf>
    <xf numFmtId="41" fontId="21" fillId="0" borderId="38" xfId="2" applyNumberFormat="1" applyFont="1" applyBorder="1" applyAlignment="1">
      <alignment vertical="center"/>
    </xf>
    <xf numFmtId="43" fontId="21" fillId="0" borderId="38" xfId="2" quotePrefix="1" applyNumberFormat="1" applyFont="1" applyFill="1" applyBorder="1" applyAlignment="1">
      <alignment horizontal="right" vertical="center"/>
    </xf>
    <xf numFmtId="176" fontId="21" fillId="0" borderId="38" xfId="2" quotePrefix="1" applyNumberFormat="1" applyFont="1" applyFill="1" applyBorder="1" applyAlignment="1">
      <alignment horizontal="right" vertical="center"/>
    </xf>
    <xf numFmtId="0" fontId="11" fillId="0" borderId="0" xfId="3" applyFont="1" applyAlignment="1">
      <alignment vertical="center"/>
    </xf>
    <xf numFmtId="183" fontId="9" fillId="0" borderId="0" xfId="3" applyNumberFormat="1" applyFont="1" applyAlignment="1">
      <alignment vertical="center"/>
    </xf>
    <xf numFmtId="0" fontId="11" fillId="0" borderId="0" xfId="3" applyFont="1" applyAlignment="1">
      <alignment horizontal="right" vertical="center"/>
    </xf>
    <xf numFmtId="49" fontId="21" fillId="0" borderId="0" xfId="2" applyNumberFormat="1" applyFont="1" applyFill="1" applyBorder="1" applyAlignment="1">
      <alignment horizontal="left" vertical="center"/>
    </xf>
    <xf numFmtId="0" fontId="20" fillId="0" borderId="0" xfId="3" applyFont="1" applyAlignment="1">
      <alignment vertical="center"/>
    </xf>
    <xf numFmtId="49" fontId="21" fillId="2" borderId="5" xfId="2" applyNumberFormat="1" applyFont="1" applyFill="1" applyBorder="1" applyAlignment="1">
      <alignment horizontal="left" vertical="center"/>
    </xf>
    <xf numFmtId="41" fontId="11" fillId="2" borderId="0" xfId="4" quotePrefix="1" applyNumberFormat="1" applyFont="1" applyFill="1" applyBorder="1" applyAlignment="1">
      <alignment horizontal="right" vertical="center"/>
    </xf>
    <xf numFmtId="186" fontId="11" fillId="2" borderId="0" xfId="4" quotePrefix="1" applyNumberFormat="1" applyFont="1" applyFill="1" applyBorder="1" applyAlignment="1">
      <alignment horizontal="right" vertical="center"/>
    </xf>
    <xf numFmtId="187" fontId="11" fillId="2" borderId="0" xfId="4" quotePrefix="1" applyNumberFormat="1" applyFont="1" applyFill="1" applyBorder="1" applyAlignment="1">
      <alignment horizontal="right" vertical="center"/>
    </xf>
    <xf numFmtId="41" fontId="21" fillId="2" borderId="0" xfId="2" applyNumberFormat="1" applyFont="1" applyFill="1" applyBorder="1" applyAlignment="1">
      <alignment vertical="center"/>
    </xf>
    <xf numFmtId="43" fontId="11" fillId="2" borderId="0" xfId="4" quotePrefix="1" applyNumberFormat="1" applyFont="1" applyFill="1" applyBorder="1" applyAlignment="1">
      <alignment horizontal="right" vertical="center"/>
    </xf>
    <xf numFmtId="176" fontId="11" fillId="2" borderId="0" xfId="4" quotePrefix="1" applyNumberFormat="1" applyFont="1" applyFill="1" applyBorder="1" applyAlignment="1">
      <alignment horizontal="right" vertical="center"/>
    </xf>
    <xf numFmtId="41" fontId="21" fillId="2" borderId="0" xfId="2" quotePrefix="1" applyNumberFormat="1" applyFont="1" applyFill="1" applyBorder="1" applyAlignment="1">
      <alignment horizontal="right" vertical="center"/>
    </xf>
    <xf numFmtId="43" fontId="21" fillId="2" borderId="0" xfId="2" quotePrefix="1" applyNumberFormat="1" applyFont="1" applyFill="1" applyBorder="1" applyAlignment="1">
      <alignment horizontal="right" vertical="center"/>
    </xf>
    <xf numFmtId="176" fontId="21" fillId="2" borderId="0" xfId="2" quotePrefix="1" applyNumberFormat="1" applyFont="1" applyFill="1" applyBorder="1" applyAlignment="1">
      <alignment horizontal="right" vertical="center"/>
    </xf>
    <xf numFmtId="0" fontId="9" fillId="0" borderId="0" xfId="1" applyFont="1" applyBorder="1" applyAlignment="1">
      <alignment horizontal="right" vertical="center"/>
    </xf>
    <xf numFmtId="0" fontId="11" fillId="0" borderId="22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44" xfId="1" applyFont="1" applyBorder="1" applyAlignment="1">
      <alignment horizontal="center" vertical="center"/>
    </xf>
    <xf numFmtId="0" fontId="11" fillId="0" borderId="46" xfId="1" applyFont="1" applyBorder="1" applyAlignment="1">
      <alignment horizontal="center" vertical="center"/>
    </xf>
    <xf numFmtId="0" fontId="11" fillId="0" borderId="5" xfId="1" applyFont="1" applyFill="1" applyBorder="1" applyAlignment="1">
      <alignment horizontal="right" vertical="center"/>
    </xf>
    <xf numFmtId="0" fontId="11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vertical="center"/>
    </xf>
    <xf numFmtId="0" fontId="11" fillId="0" borderId="0" xfId="1" applyFont="1" applyBorder="1" applyAlignment="1">
      <alignment horizontal="right" vertical="center"/>
    </xf>
    <xf numFmtId="0" fontId="11" fillId="0" borderId="0" xfId="1" applyFont="1" applyFill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41" fontId="11" fillId="0" borderId="0" xfId="1" applyNumberFormat="1" applyFont="1" applyFill="1" applyBorder="1" applyAlignment="1">
      <alignment horizontal="right" vertical="center"/>
    </xf>
    <xf numFmtId="3" fontId="11" fillId="0" borderId="0" xfId="1" applyNumberFormat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horizontal="right"/>
    </xf>
    <xf numFmtId="186" fontId="11" fillId="0" borderId="0" xfId="1" applyNumberFormat="1" applyFont="1" applyFill="1" applyBorder="1" applyAlignment="1">
      <alignment horizontal="right" vertical="center"/>
    </xf>
    <xf numFmtId="186" fontId="11" fillId="0" borderId="0" xfId="1" applyNumberFormat="1" applyFont="1" applyFill="1" applyBorder="1" applyAlignment="1">
      <alignment vertical="center"/>
    </xf>
    <xf numFmtId="186" fontId="11" fillId="2" borderId="0" xfId="1" applyNumberFormat="1" applyFont="1" applyFill="1" applyBorder="1" applyAlignment="1">
      <alignment horizontal="right" vertical="center"/>
    </xf>
    <xf numFmtId="186" fontId="11" fillId="2" borderId="0" xfId="1" applyNumberFormat="1" applyFont="1" applyFill="1" applyBorder="1" applyAlignment="1">
      <alignment vertical="center"/>
    </xf>
    <xf numFmtId="186" fontId="11" fillId="2" borderId="38" xfId="1" applyNumberFormat="1" applyFont="1" applyFill="1" applyBorder="1" applyAlignment="1">
      <alignment horizontal="right" vertical="center"/>
    </xf>
    <xf numFmtId="0" fontId="17" fillId="0" borderId="0" xfId="1" applyFont="1" applyBorder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1" fillId="0" borderId="0" xfId="1" applyFont="1" applyBorder="1" applyAlignment="1">
      <alignment horizontal="justify" vertical="center"/>
    </xf>
    <xf numFmtId="41" fontId="11" fillId="0" borderId="44" xfId="1" applyNumberFormat="1" applyFont="1" applyBorder="1" applyAlignment="1">
      <alignment horizontal="right" vertical="center"/>
    </xf>
    <xf numFmtId="0" fontId="7" fillId="0" borderId="0" xfId="1" applyFont="1" applyFill="1" applyAlignment="1">
      <alignment vertical="center"/>
    </xf>
    <xf numFmtId="0" fontId="17" fillId="0" borderId="0" xfId="1" applyFont="1" applyFill="1" applyAlignment="1">
      <alignment vertical="center"/>
    </xf>
    <xf numFmtId="0" fontId="17" fillId="0" borderId="0" xfId="1" applyFont="1" applyFill="1" applyBorder="1" applyAlignment="1">
      <alignment vertical="center"/>
    </xf>
    <xf numFmtId="0" fontId="10" fillId="0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11" fillId="0" borderId="0" xfId="1" applyFont="1" applyFill="1" applyAlignment="1">
      <alignment horizontal="right" vertical="center"/>
    </xf>
    <xf numFmtId="0" fontId="11" fillId="0" borderId="44" xfId="1" applyFont="1" applyFill="1" applyBorder="1" applyAlignment="1">
      <alignment horizontal="center" vertical="center"/>
    </xf>
    <xf numFmtId="0" fontId="11" fillId="0" borderId="46" xfId="1" applyFont="1" applyFill="1" applyBorder="1" applyAlignment="1">
      <alignment horizontal="center" vertical="center"/>
    </xf>
    <xf numFmtId="0" fontId="11" fillId="0" borderId="9" xfId="1" applyNumberFormat="1" applyFont="1" applyFill="1" applyBorder="1" applyAlignment="1">
      <alignment vertical="center"/>
    </xf>
    <xf numFmtId="41" fontId="11" fillId="0" borderId="34" xfId="1" applyNumberFormat="1" applyFont="1" applyFill="1" applyBorder="1" applyAlignment="1">
      <alignment vertical="center"/>
    </xf>
    <xf numFmtId="41" fontId="11" fillId="0" borderId="49" xfId="1" applyNumberFormat="1" applyFont="1" applyFill="1" applyBorder="1" applyAlignment="1">
      <alignment vertical="center"/>
    </xf>
    <xf numFmtId="0" fontId="11" fillId="2" borderId="5" xfId="1" applyNumberFormat="1" applyFont="1" applyFill="1" applyBorder="1" applyAlignment="1">
      <alignment vertical="center"/>
    </xf>
    <xf numFmtId="41" fontId="11" fillId="2" borderId="33" xfId="1" applyNumberFormat="1" applyFont="1" applyFill="1" applyBorder="1" applyAlignment="1">
      <alignment vertical="center"/>
    </xf>
    <xf numFmtId="0" fontId="11" fillId="3" borderId="0" xfId="1" applyFont="1" applyFill="1" applyAlignment="1">
      <alignment vertical="center"/>
    </xf>
    <xf numFmtId="0" fontId="11" fillId="0" borderId="5" xfId="1" applyNumberFormat="1" applyFont="1" applyFill="1" applyBorder="1" applyAlignment="1">
      <alignment vertical="center"/>
    </xf>
    <xf numFmtId="41" fontId="11" fillId="0" borderId="33" xfId="1" applyNumberFormat="1" applyFont="1" applyFill="1" applyBorder="1" applyAlignment="1">
      <alignment vertical="center"/>
    </xf>
    <xf numFmtId="41" fontId="11" fillId="2" borderId="33" xfId="1" applyNumberFormat="1" applyFont="1" applyFill="1" applyBorder="1" applyAlignment="1">
      <alignment horizontal="right" vertical="center"/>
    </xf>
    <xf numFmtId="41" fontId="11" fillId="2" borderId="0" xfId="1" applyNumberFormat="1" applyFont="1" applyFill="1" applyBorder="1" applyAlignment="1">
      <alignment horizontal="right" vertical="center"/>
    </xf>
    <xf numFmtId="0" fontId="11" fillId="0" borderId="50" xfId="1" applyNumberFormat="1" applyFont="1" applyFill="1" applyBorder="1" applyAlignment="1">
      <alignment vertical="center"/>
    </xf>
    <xf numFmtId="41" fontId="11" fillId="0" borderId="51" xfId="1" applyNumberFormat="1" applyFont="1" applyFill="1" applyBorder="1" applyAlignment="1">
      <alignment vertical="center"/>
    </xf>
    <xf numFmtId="41" fontId="11" fillId="0" borderId="52" xfId="1" applyNumberFormat="1" applyFont="1" applyFill="1" applyBorder="1" applyAlignment="1">
      <alignment vertical="center"/>
    </xf>
    <xf numFmtId="0" fontId="11" fillId="0" borderId="53" xfId="1" applyFont="1" applyFill="1" applyBorder="1" applyAlignment="1">
      <alignment horizontal="center" vertical="center"/>
    </xf>
    <xf numFmtId="41" fontId="11" fillId="0" borderId="54" xfId="1" applyNumberFormat="1" applyFont="1" applyFill="1" applyBorder="1" applyAlignment="1">
      <alignment vertical="center"/>
    </xf>
    <xf numFmtId="41" fontId="11" fillId="0" borderId="55" xfId="1" applyNumberFormat="1" applyFont="1" applyFill="1" applyBorder="1" applyAlignment="1">
      <alignment vertical="center"/>
    </xf>
    <xf numFmtId="0" fontId="11" fillId="2" borderId="56" xfId="1" applyFont="1" applyFill="1" applyBorder="1" applyAlignment="1">
      <alignment vertical="center"/>
    </xf>
    <xf numFmtId="41" fontId="11" fillId="2" borderId="57" xfId="1" applyNumberFormat="1" applyFont="1" applyFill="1" applyBorder="1" applyAlignment="1">
      <alignment vertical="center"/>
    </xf>
    <xf numFmtId="41" fontId="11" fillId="2" borderId="58" xfId="1" applyNumberFormat="1" applyFont="1" applyFill="1" applyBorder="1" applyAlignment="1">
      <alignment vertical="center"/>
    </xf>
    <xf numFmtId="0" fontId="11" fillId="2" borderId="50" xfId="1" applyFont="1" applyFill="1" applyBorder="1" applyAlignment="1">
      <alignment vertical="center"/>
    </xf>
    <xf numFmtId="41" fontId="11" fillId="2" borderId="51" xfId="1" applyNumberFormat="1" applyFont="1" applyFill="1" applyBorder="1" applyAlignment="1">
      <alignment vertical="center"/>
    </xf>
    <xf numFmtId="41" fontId="11" fillId="2" borderId="52" xfId="1" applyNumberFormat="1" applyFont="1" applyFill="1" applyBorder="1" applyAlignment="1">
      <alignment vertical="center"/>
    </xf>
    <xf numFmtId="0" fontId="11" fillId="0" borderId="23" xfId="1" applyFont="1" applyFill="1" applyBorder="1" applyAlignment="1">
      <alignment horizontal="center" vertical="center"/>
    </xf>
    <xf numFmtId="41" fontId="11" fillId="0" borderId="45" xfId="1" applyNumberFormat="1" applyFont="1" applyFill="1" applyBorder="1" applyAlignment="1">
      <alignment vertical="center"/>
    </xf>
    <xf numFmtId="41" fontId="11" fillId="0" borderId="38" xfId="1" applyNumberFormat="1" applyFont="1" applyFill="1" applyBorder="1" applyAlignment="1">
      <alignment vertical="center"/>
    </xf>
    <xf numFmtId="3" fontId="11" fillId="0" borderId="0" xfId="1" applyNumberFormat="1" applyFont="1" applyFill="1" applyBorder="1" applyAlignment="1">
      <alignment horizontal="right" vertical="center"/>
    </xf>
    <xf numFmtId="3" fontId="11" fillId="0" borderId="0" xfId="1" applyNumberFormat="1" applyFont="1" applyFill="1" applyBorder="1" applyAlignment="1">
      <alignment vertical="center"/>
    </xf>
    <xf numFmtId="41" fontId="11" fillId="0" borderId="5" xfId="1" applyNumberFormat="1" applyFont="1" applyBorder="1" applyAlignment="1">
      <alignment vertical="center"/>
    </xf>
    <xf numFmtId="41" fontId="11" fillId="0" borderId="33" xfId="1" applyNumberFormat="1" applyFont="1" applyBorder="1" applyAlignment="1">
      <alignment vertical="center"/>
    </xf>
    <xf numFmtId="41" fontId="11" fillId="2" borderId="5" xfId="1" applyNumberFormat="1" applyFont="1" applyFill="1" applyBorder="1" applyAlignment="1">
      <alignment vertical="center"/>
    </xf>
    <xf numFmtId="41" fontId="11" fillId="0" borderId="23" xfId="1" applyNumberFormat="1" applyFont="1" applyBorder="1" applyAlignment="1">
      <alignment vertical="center"/>
    </xf>
    <xf numFmtId="41" fontId="11" fillId="0" borderId="45" xfId="1" applyNumberFormat="1" applyFont="1" applyBorder="1" applyAlignment="1">
      <alignment vertical="center"/>
    </xf>
    <xf numFmtId="0" fontId="11" fillId="0" borderId="0" xfId="1" applyFont="1" applyBorder="1" applyAlignment="1">
      <alignment horizontal="center" vertical="center"/>
    </xf>
    <xf numFmtId="0" fontId="11" fillId="0" borderId="22" xfId="1" applyFont="1" applyFill="1" applyBorder="1" applyAlignment="1">
      <alignment horizontal="center" vertical="center"/>
    </xf>
    <xf numFmtId="0" fontId="11" fillId="0" borderId="27" xfId="1" applyFont="1" applyFill="1" applyBorder="1" applyAlignment="1">
      <alignment horizontal="center" vertical="center"/>
    </xf>
    <xf numFmtId="0" fontId="11" fillId="0" borderId="27" xfId="1" applyFont="1" applyFill="1" applyBorder="1" applyAlignment="1">
      <alignment horizontal="center" vertical="center" wrapText="1"/>
    </xf>
    <xf numFmtId="176" fontId="11" fillId="0" borderId="38" xfId="1" applyNumberFormat="1" applyFont="1" applyFill="1" applyBorder="1" applyAlignment="1">
      <alignment vertical="center"/>
    </xf>
    <xf numFmtId="0" fontId="11" fillId="0" borderId="2" xfId="1" applyFont="1" applyFill="1" applyBorder="1" applyAlignment="1">
      <alignment vertical="center"/>
    </xf>
    <xf numFmtId="0" fontId="11" fillId="0" borderId="27" xfId="1" applyFont="1" applyBorder="1" applyAlignment="1">
      <alignment horizontal="center" vertical="center" shrinkToFit="1"/>
    </xf>
    <xf numFmtId="0" fontId="11" fillId="0" borderId="30" xfId="1" applyFont="1" applyFill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/>
    </xf>
    <xf numFmtId="0" fontId="11" fillId="0" borderId="41" xfId="1" applyFont="1" applyBorder="1" applyAlignment="1">
      <alignment horizontal="right" vertical="center"/>
    </xf>
    <xf numFmtId="0" fontId="10" fillId="0" borderId="0" xfId="1" applyFont="1" applyAlignment="1">
      <alignment horizontal="center" vertical="center"/>
    </xf>
    <xf numFmtId="0" fontId="11" fillId="0" borderId="44" xfId="1" applyFont="1" applyBorder="1" applyAlignment="1">
      <alignment horizontal="center" vertical="center" shrinkToFit="1"/>
    </xf>
    <xf numFmtId="0" fontId="11" fillId="0" borderId="5" xfId="1" applyFont="1" applyFill="1" applyBorder="1" applyAlignment="1">
      <alignment horizontal="center" vertical="center"/>
    </xf>
    <xf numFmtId="41" fontId="11" fillId="0" borderId="34" xfId="1" applyNumberFormat="1" applyFont="1" applyBorder="1" applyAlignment="1">
      <alignment vertical="center"/>
    </xf>
    <xf numFmtId="41" fontId="11" fillId="0" borderId="49" xfId="1" applyNumberFormat="1" applyFont="1" applyBorder="1" applyAlignment="1">
      <alignment vertical="center"/>
    </xf>
    <xf numFmtId="0" fontId="9" fillId="0" borderId="0" xfId="1" applyFont="1" applyAlignment="1">
      <alignment horizontal="center" vertical="center"/>
    </xf>
    <xf numFmtId="0" fontId="11" fillId="0" borderId="44" xfId="1" applyFont="1" applyBorder="1" applyAlignment="1">
      <alignment horizontal="center" vertical="center" wrapText="1"/>
    </xf>
    <xf numFmtId="0" fontId="11" fillId="0" borderId="21" xfId="1" applyFont="1" applyFill="1" applyBorder="1" applyAlignment="1">
      <alignment vertical="center"/>
    </xf>
    <xf numFmtId="41" fontId="11" fillId="0" borderId="59" xfId="1" applyNumberFormat="1" applyFont="1" applyFill="1" applyBorder="1" applyAlignment="1">
      <alignment vertical="center"/>
    </xf>
    <xf numFmtId="41" fontId="11" fillId="0" borderId="60" xfId="1" applyNumberFormat="1" applyFont="1" applyFill="1" applyBorder="1" applyAlignment="1">
      <alignment vertical="center"/>
    </xf>
    <xf numFmtId="176" fontId="11" fillId="0" borderId="6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 wrapText="1"/>
    </xf>
    <xf numFmtId="0" fontId="11" fillId="0" borderId="30" xfId="1" applyFont="1" applyBorder="1" applyAlignment="1">
      <alignment horizontal="center" vertical="center" shrinkToFit="1"/>
    </xf>
    <xf numFmtId="41" fontId="11" fillId="0" borderId="0" xfId="1" applyNumberFormat="1" applyFont="1" applyAlignment="1">
      <alignment vertical="center"/>
    </xf>
    <xf numFmtId="0" fontId="11" fillId="0" borderId="0" xfId="1" applyFont="1" applyBorder="1" applyAlignment="1">
      <alignment vertical="center" wrapText="1"/>
    </xf>
    <xf numFmtId="0" fontId="11" fillId="0" borderId="22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/>
    </xf>
    <xf numFmtId="0" fontId="11" fillId="0" borderId="30" xfId="1" applyFont="1" applyFill="1" applyBorder="1" applyAlignment="1">
      <alignment horizontal="center" vertical="center" wrapText="1"/>
    </xf>
    <xf numFmtId="0" fontId="11" fillId="0" borderId="9" xfId="1" applyFont="1" applyBorder="1" applyAlignment="1">
      <alignment horizontal="left" vertical="center"/>
    </xf>
    <xf numFmtId="0" fontId="11" fillId="2" borderId="5" xfId="1" applyFont="1" applyFill="1" applyBorder="1" applyAlignment="1">
      <alignment horizontal="left" vertical="center"/>
    </xf>
    <xf numFmtId="0" fontId="11" fillId="0" borderId="5" xfId="1" applyFont="1" applyBorder="1" applyAlignment="1">
      <alignment horizontal="left" vertical="center"/>
    </xf>
    <xf numFmtId="0" fontId="11" fillId="0" borderId="41" xfId="1" applyFont="1" applyFill="1" applyBorder="1" applyAlignment="1">
      <alignment horizontal="left" vertical="center"/>
    </xf>
    <xf numFmtId="0" fontId="11" fillId="0" borderId="0" xfId="1" applyFont="1" applyAlignment="1">
      <alignment vertical="center" wrapText="1"/>
    </xf>
    <xf numFmtId="3" fontId="11" fillId="0" borderId="9" xfId="1" applyNumberFormat="1" applyFont="1" applyBorder="1" applyAlignment="1">
      <alignment vertical="center"/>
    </xf>
    <xf numFmtId="188" fontId="11" fillId="0" borderId="0" xfId="1" applyNumberFormat="1" applyFont="1" applyBorder="1" applyAlignment="1">
      <alignment vertical="center"/>
    </xf>
    <xf numFmtId="3" fontId="11" fillId="2" borderId="5" xfId="1" applyNumberFormat="1" applyFont="1" applyFill="1" applyBorder="1" applyAlignment="1">
      <alignment vertical="center"/>
    </xf>
    <xf numFmtId="188" fontId="11" fillId="2" borderId="0" xfId="1" applyNumberFormat="1" applyFont="1" applyFill="1" applyBorder="1" applyAlignment="1">
      <alignment vertical="center"/>
    </xf>
    <xf numFmtId="3" fontId="11" fillId="0" borderId="5" xfId="1" applyNumberFormat="1" applyFont="1" applyFill="1" applyBorder="1" applyAlignment="1">
      <alignment vertical="center"/>
    </xf>
    <xf numFmtId="188" fontId="11" fillId="0" borderId="0" xfId="1" applyNumberFormat="1" applyFont="1" applyFill="1" applyBorder="1" applyAlignment="1">
      <alignment vertical="center"/>
    </xf>
    <xf numFmtId="3" fontId="11" fillId="2" borderId="23" xfId="1" applyNumberFormat="1" applyFont="1" applyFill="1" applyBorder="1" applyAlignment="1">
      <alignment vertical="center"/>
    </xf>
    <xf numFmtId="188" fontId="11" fillId="2" borderId="38" xfId="1" applyNumberFormat="1" applyFont="1" applyFill="1" applyBorder="1" applyAlignment="1">
      <alignment vertical="center"/>
    </xf>
    <xf numFmtId="0" fontId="11" fillId="0" borderId="27" xfId="1" applyFont="1" applyBorder="1" applyAlignment="1">
      <alignment horizontal="center" vertical="center" wrapText="1"/>
    </xf>
    <xf numFmtId="0" fontId="11" fillId="0" borderId="30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22" xfId="1" applyFont="1" applyBorder="1" applyAlignment="1">
      <alignment horizontal="center" vertical="center"/>
    </xf>
    <xf numFmtId="0" fontId="11" fillId="0" borderId="44" xfId="1" applyFont="1" applyBorder="1" applyAlignment="1">
      <alignment horizontal="center" vertical="center"/>
    </xf>
    <xf numFmtId="0" fontId="11" fillId="0" borderId="46" xfId="1" applyFont="1" applyBorder="1" applyAlignment="1">
      <alignment horizontal="center" vertical="center"/>
    </xf>
    <xf numFmtId="186" fontId="7" fillId="0" borderId="0" xfId="1" applyNumberFormat="1" applyFont="1" applyFill="1" applyBorder="1" applyAlignment="1">
      <alignment horizontal="left" vertical="center"/>
    </xf>
    <xf numFmtId="186" fontId="17" fillId="0" borderId="0" xfId="1" applyNumberFormat="1" applyFont="1" applyFill="1" applyBorder="1" applyAlignment="1">
      <alignment horizontal="left" vertical="center"/>
    </xf>
    <xf numFmtId="186" fontId="10" fillId="0" borderId="38" xfId="1" applyNumberFormat="1" applyFont="1" applyFill="1" applyBorder="1" applyAlignment="1">
      <alignment horizontal="left" vertical="center"/>
    </xf>
    <xf numFmtId="186" fontId="11" fillId="0" borderId="38" xfId="1" applyNumberFormat="1" applyFont="1" applyFill="1" applyBorder="1" applyAlignment="1">
      <alignment horizontal="left" vertical="center"/>
    </xf>
    <xf numFmtId="186" fontId="11" fillId="0" borderId="38" xfId="1" applyNumberFormat="1" applyFont="1" applyFill="1" applyBorder="1" applyAlignment="1">
      <alignment horizontal="right" vertical="center"/>
    </xf>
    <xf numFmtId="186" fontId="11" fillId="0" borderId="22" xfId="1" applyNumberFormat="1" applyFont="1" applyFill="1" applyBorder="1" applyAlignment="1">
      <alignment horizontal="center" vertical="center"/>
    </xf>
    <xf numFmtId="186" fontId="11" fillId="0" borderId="27" xfId="1" applyNumberFormat="1" applyFont="1" applyFill="1" applyBorder="1" applyAlignment="1">
      <alignment horizontal="centerContinuous" vertical="center" wrapText="1"/>
    </xf>
    <xf numFmtId="186" fontId="11" fillId="0" borderId="27" xfId="1" applyNumberFormat="1" applyFont="1" applyFill="1" applyBorder="1" applyAlignment="1">
      <alignment horizontal="centerContinuous" vertical="center"/>
    </xf>
    <xf numFmtId="186" fontId="11" fillId="0" borderId="27" xfId="1" applyNumberFormat="1" applyFont="1" applyFill="1" applyBorder="1" applyAlignment="1">
      <alignment horizontal="center" vertical="center" wrapText="1"/>
    </xf>
    <xf numFmtId="186" fontId="11" fillId="0" borderId="28" xfId="1" applyNumberFormat="1" applyFont="1" applyFill="1" applyBorder="1" applyAlignment="1">
      <alignment horizontal="center" vertical="center" wrapText="1"/>
    </xf>
    <xf numFmtId="186" fontId="11" fillId="0" borderId="9" xfId="1" applyNumberFormat="1" applyFont="1" applyFill="1" applyBorder="1" applyAlignment="1">
      <alignment horizontal="left" vertical="center"/>
    </xf>
    <xf numFmtId="41" fontId="11" fillId="0" borderId="49" xfId="1" applyNumberFormat="1" applyFont="1" applyFill="1" applyBorder="1" applyAlignment="1">
      <alignment horizontal="right" vertical="center"/>
    </xf>
    <xf numFmtId="41" fontId="11" fillId="0" borderId="49" xfId="5" applyNumberFormat="1" applyFont="1" applyFill="1" applyBorder="1" applyAlignment="1">
      <alignment horizontal="right" vertical="center"/>
    </xf>
    <xf numFmtId="186" fontId="11" fillId="2" borderId="5" xfId="1" applyNumberFormat="1" applyFont="1" applyFill="1" applyBorder="1" applyAlignment="1">
      <alignment horizontal="left" vertical="center"/>
    </xf>
    <xf numFmtId="41" fontId="11" fillId="2" borderId="0" xfId="5" applyNumberFormat="1" applyFont="1" applyFill="1" applyBorder="1" applyAlignment="1">
      <alignment horizontal="right" vertical="center"/>
    </xf>
    <xf numFmtId="186" fontId="11" fillId="0" borderId="5" xfId="1" applyNumberFormat="1" applyFont="1" applyFill="1" applyBorder="1" applyAlignment="1">
      <alignment horizontal="left" vertical="center"/>
    </xf>
    <xf numFmtId="41" fontId="11" fillId="0" borderId="0" xfId="5" applyNumberFormat="1" applyFont="1" applyFill="1" applyBorder="1" applyAlignment="1">
      <alignment horizontal="right" vertical="center"/>
    </xf>
    <xf numFmtId="186" fontId="11" fillId="2" borderId="23" xfId="1" applyNumberFormat="1" applyFont="1" applyFill="1" applyBorder="1" applyAlignment="1">
      <alignment horizontal="left" vertical="center"/>
    </xf>
    <xf numFmtId="41" fontId="11" fillId="2" borderId="38" xfId="1" applyNumberFormat="1" applyFont="1" applyFill="1" applyBorder="1" applyAlignment="1">
      <alignment horizontal="right" vertical="center"/>
    </xf>
    <xf numFmtId="186" fontId="11" fillId="0" borderId="0" xfId="1" applyNumberFormat="1" applyFont="1" applyFill="1" applyBorder="1" applyAlignment="1">
      <alignment horizontal="left" vertical="center"/>
    </xf>
    <xf numFmtId="186" fontId="11" fillId="0" borderId="0" xfId="5" applyNumberFormat="1" applyFont="1" applyFill="1" applyBorder="1" applyAlignment="1">
      <alignment horizontal="right" vertical="center"/>
    </xf>
    <xf numFmtId="0" fontId="11" fillId="0" borderId="27" xfId="1" applyNumberFormat="1" applyFont="1" applyFill="1" applyBorder="1" applyAlignment="1">
      <alignment horizontal="center" vertical="center"/>
    </xf>
    <xf numFmtId="186" fontId="11" fillId="0" borderId="9" xfId="1" applyNumberFormat="1" applyFont="1" applyFill="1" applyBorder="1" applyAlignment="1">
      <alignment horizontal="center" vertical="center"/>
    </xf>
    <xf numFmtId="186" fontId="11" fillId="0" borderId="23" xfId="1" applyNumberFormat="1" applyFont="1" applyFill="1" applyBorder="1" applyAlignment="1">
      <alignment horizontal="left" vertical="center"/>
    </xf>
    <xf numFmtId="41" fontId="11" fillId="0" borderId="38" xfId="1" applyNumberFormat="1" applyFont="1" applyFill="1" applyBorder="1" applyAlignment="1">
      <alignment horizontal="right" vertical="center"/>
    </xf>
    <xf numFmtId="41" fontId="11" fillId="0" borderId="38" xfId="5" applyNumberFormat="1" applyFont="1" applyFill="1" applyBorder="1" applyAlignment="1">
      <alignment horizontal="right" vertical="center"/>
    </xf>
    <xf numFmtId="0" fontId="11" fillId="0" borderId="27" xfId="1" applyFont="1" applyBorder="1" applyAlignment="1">
      <alignment horizontal="center" vertical="center"/>
    </xf>
    <xf numFmtId="0" fontId="11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vertical="center"/>
    </xf>
    <xf numFmtId="0" fontId="11" fillId="0" borderId="0" xfId="1" applyFont="1" applyBorder="1" applyAlignment="1">
      <alignment horizontal="right" vertical="center"/>
    </xf>
    <xf numFmtId="0" fontId="11" fillId="0" borderId="30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41" fontId="11" fillId="0" borderId="0" xfId="1" applyNumberFormat="1" applyFont="1" applyBorder="1" applyAlignment="1">
      <alignment horizontal="right" vertical="center"/>
    </xf>
    <xf numFmtId="0" fontId="11" fillId="0" borderId="9" xfId="1" applyFont="1" applyBorder="1" applyAlignment="1">
      <alignment horizontal="right" vertical="center"/>
    </xf>
    <xf numFmtId="0" fontId="11" fillId="0" borderId="16" xfId="1" applyFont="1" applyBorder="1" applyAlignment="1">
      <alignment horizontal="right" vertical="center"/>
    </xf>
    <xf numFmtId="41" fontId="11" fillId="0" borderId="37" xfId="1" applyNumberFormat="1" applyFont="1" applyBorder="1" applyAlignment="1">
      <alignment vertical="center"/>
    </xf>
    <xf numFmtId="0" fontId="11" fillId="0" borderId="27" xfId="1" applyFont="1" applyBorder="1" applyAlignment="1">
      <alignment horizontal="center" vertical="center" wrapText="1"/>
    </xf>
    <xf numFmtId="0" fontId="11" fillId="0" borderId="30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/>
    </xf>
    <xf numFmtId="0" fontId="11" fillId="0" borderId="28" xfId="1" applyFont="1" applyBorder="1" applyAlignment="1">
      <alignment horizontal="center"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vertical="center"/>
    </xf>
    <xf numFmtId="0" fontId="11" fillId="0" borderId="0" xfId="1" applyFont="1" applyBorder="1" applyAlignment="1">
      <alignment horizontal="right" vertical="center"/>
    </xf>
    <xf numFmtId="0" fontId="11" fillId="0" borderId="22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0" fontId="11" fillId="0" borderId="44" xfId="1" applyFont="1" applyBorder="1" applyAlignment="1">
      <alignment horizontal="center" vertical="center"/>
    </xf>
    <xf numFmtId="0" fontId="11" fillId="0" borderId="46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11" fillId="0" borderId="22" xfId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 vertical="center"/>
    </xf>
    <xf numFmtId="0" fontId="11" fillId="0" borderId="27" xfId="1" applyFont="1" applyFill="1" applyBorder="1" applyAlignment="1">
      <alignment horizontal="center" vertical="center"/>
    </xf>
    <xf numFmtId="0" fontId="11" fillId="0" borderId="30" xfId="1" applyFont="1" applyFill="1" applyBorder="1" applyAlignment="1">
      <alignment horizontal="center" vertical="center"/>
    </xf>
    <xf numFmtId="0" fontId="11" fillId="0" borderId="44" xfId="1" applyFont="1" applyFill="1" applyBorder="1" applyAlignment="1">
      <alignment horizontal="center" vertical="center"/>
    </xf>
    <xf numFmtId="0" fontId="11" fillId="0" borderId="46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1" fillId="0" borderId="22" xfId="1" applyFont="1" applyBorder="1" applyAlignment="1">
      <alignment vertical="center"/>
    </xf>
    <xf numFmtId="41" fontId="9" fillId="0" borderId="0" xfId="1" applyNumberFormat="1" applyFont="1" applyAlignment="1">
      <alignment vertical="center"/>
    </xf>
    <xf numFmtId="0" fontId="11" fillId="0" borderId="23" xfId="1" applyFont="1" applyBorder="1" applyAlignment="1">
      <alignment vertical="center"/>
    </xf>
    <xf numFmtId="0" fontId="7" fillId="0" borderId="0" xfId="6" applyFont="1" applyAlignment="1">
      <alignment vertical="center"/>
    </xf>
    <xf numFmtId="0" fontId="9" fillId="0" borderId="0" xfId="6" applyFont="1" applyAlignment="1">
      <alignment vertical="center"/>
    </xf>
    <xf numFmtId="0" fontId="9" fillId="0" borderId="0" xfId="7" applyFont="1" applyAlignment="1">
      <alignment vertical="center"/>
    </xf>
    <xf numFmtId="0" fontId="10" fillId="0" borderId="0" xfId="6" applyFont="1" applyAlignment="1">
      <alignment vertical="center"/>
    </xf>
    <xf numFmtId="0" fontId="11" fillId="0" borderId="0" xfId="6" applyFont="1" applyAlignment="1">
      <alignment vertical="center"/>
    </xf>
    <xf numFmtId="0" fontId="11" fillId="0" borderId="0" xfId="6" applyFont="1" applyAlignment="1">
      <alignment horizontal="right" vertical="center"/>
    </xf>
    <xf numFmtId="0" fontId="11" fillId="0" borderId="0" xfId="7" applyFont="1" applyAlignment="1">
      <alignment vertical="center"/>
    </xf>
    <xf numFmtId="0" fontId="11" fillId="0" borderId="44" xfId="6" applyFont="1" applyBorder="1" applyAlignment="1">
      <alignment horizontal="center" vertical="center" shrinkToFit="1"/>
    </xf>
    <xf numFmtId="0" fontId="11" fillId="0" borderId="46" xfId="6" applyFont="1" applyBorder="1" applyAlignment="1">
      <alignment horizontal="center" vertical="center" shrinkToFit="1"/>
    </xf>
    <xf numFmtId="0" fontId="11" fillId="0" borderId="5" xfId="6" applyFont="1" applyBorder="1" applyAlignment="1">
      <alignment horizontal="right" vertical="center" shrinkToFit="1"/>
    </xf>
    <xf numFmtId="41" fontId="11" fillId="0" borderId="0" xfId="6" applyNumberFormat="1" applyFont="1" applyBorder="1" applyAlignment="1">
      <alignment vertical="center" shrinkToFit="1"/>
    </xf>
    <xf numFmtId="0" fontId="11" fillId="2" borderId="5" xfId="6" applyFont="1" applyFill="1" applyBorder="1" applyAlignment="1">
      <alignment horizontal="right" vertical="center" shrinkToFit="1"/>
    </xf>
    <xf numFmtId="41" fontId="11" fillId="2" borderId="0" xfId="6" applyNumberFormat="1" applyFont="1" applyFill="1" applyBorder="1" applyAlignment="1">
      <alignment vertical="center" shrinkToFit="1"/>
    </xf>
    <xf numFmtId="0" fontId="11" fillId="0" borderId="23" xfId="6" applyFont="1" applyFill="1" applyBorder="1" applyAlignment="1">
      <alignment horizontal="right" vertical="center" shrinkToFit="1"/>
    </xf>
    <xf numFmtId="41" fontId="11" fillId="0" borderId="38" xfId="6" applyNumberFormat="1" applyFont="1" applyFill="1" applyBorder="1" applyAlignment="1">
      <alignment vertical="center" shrinkToFit="1"/>
    </xf>
    <xf numFmtId="0" fontId="11" fillId="0" borderId="0" xfId="6" applyFont="1" applyFill="1" applyBorder="1" applyAlignment="1">
      <alignment horizontal="left" vertical="center"/>
    </xf>
    <xf numFmtId="3" fontId="11" fillId="0" borderId="0" xfId="6" applyNumberFormat="1" applyFont="1" applyBorder="1" applyAlignment="1">
      <alignment vertical="center"/>
    </xf>
    <xf numFmtId="3" fontId="11" fillId="0" borderId="0" xfId="6" applyNumberFormat="1" applyFont="1" applyFill="1" applyBorder="1" applyAlignment="1">
      <alignment vertical="center"/>
    </xf>
    <xf numFmtId="41" fontId="11" fillId="0" borderId="34" xfId="6" applyNumberFormat="1" applyFont="1" applyBorder="1" applyAlignment="1">
      <alignment vertical="center" shrinkToFit="1"/>
    </xf>
    <xf numFmtId="41" fontId="11" fillId="0" borderId="49" xfId="6" applyNumberFormat="1" applyFont="1" applyBorder="1" applyAlignment="1">
      <alignment vertical="center" shrinkToFit="1"/>
    </xf>
    <xf numFmtId="0" fontId="11" fillId="0" borderId="0" xfId="6" applyFont="1" applyBorder="1" applyAlignment="1">
      <alignment horizontal="center" vertical="center" shrinkToFit="1"/>
    </xf>
    <xf numFmtId="0" fontId="11" fillId="0" borderId="38" xfId="6" applyFont="1" applyBorder="1" applyAlignment="1">
      <alignment horizontal="center" vertical="center" shrinkToFit="1"/>
    </xf>
    <xf numFmtId="0" fontId="11" fillId="0" borderId="23" xfId="6" applyFont="1" applyBorder="1" applyAlignment="1">
      <alignment horizontal="center" vertical="center" shrinkToFit="1"/>
    </xf>
    <xf numFmtId="41" fontId="11" fillId="0" borderId="45" xfId="6" applyNumberFormat="1" applyFont="1" applyBorder="1" applyAlignment="1">
      <alignment vertical="center" shrinkToFit="1"/>
    </xf>
    <xf numFmtId="41" fontId="11" fillId="0" borderId="38" xfId="6" applyNumberFormat="1" applyFont="1" applyBorder="1" applyAlignment="1">
      <alignment vertical="center" shrinkToFit="1"/>
    </xf>
    <xf numFmtId="0" fontId="11" fillId="0" borderId="0" xfId="6" applyFont="1" applyFill="1" applyBorder="1" applyAlignment="1">
      <alignment vertical="center"/>
    </xf>
    <xf numFmtId="3" fontId="11" fillId="0" borderId="0" xfId="6" applyNumberFormat="1" applyFont="1" applyAlignment="1">
      <alignment vertical="center"/>
    </xf>
    <xf numFmtId="3" fontId="11" fillId="0" borderId="0" xfId="6" applyNumberFormat="1" applyFont="1" applyAlignment="1">
      <alignment horizontal="right" vertical="center"/>
    </xf>
    <xf numFmtId="0" fontId="9" fillId="0" borderId="0" xfId="1" applyFont="1" applyAlignment="1">
      <alignment vertical="center" wrapText="1"/>
    </xf>
    <xf numFmtId="0" fontId="11" fillId="0" borderId="27" xfId="1" applyFont="1" applyBorder="1" applyAlignment="1">
      <alignment horizontal="center" vertical="center" shrinkToFit="1"/>
    </xf>
    <xf numFmtId="0" fontId="11" fillId="0" borderId="46" xfId="1" applyFont="1" applyBorder="1" applyAlignment="1">
      <alignment horizontal="center" vertical="center" shrinkToFit="1"/>
    </xf>
    <xf numFmtId="0" fontId="11" fillId="0" borderId="9" xfId="1" applyFont="1" applyBorder="1" applyAlignment="1">
      <alignment vertical="center" shrinkToFit="1"/>
    </xf>
    <xf numFmtId="0" fontId="11" fillId="2" borderId="5" xfId="1" applyFont="1" applyFill="1" applyBorder="1" applyAlignment="1">
      <alignment vertical="center" shrinkToFit="1"/>
    </xf>
    <xf numFmtId="0" fontId="11" fillId="0" borderId="5" xfId="1" applyFont="1" applyBorder="1" applyAlignment="1">
      <alignment vertical="center" shrinkToFit="1"/>
    </xf>
    <xf numFmtId="0" fontId="28" fillId="0" borderId="5" xfId="1" applyFont="1" applyBorder="1" applyAlignment="1">
      <alignment vertical="center" shrinkToFit="1"/>
    </xf>
    <xf numFmtId="0" fontId="28" fillId="2" borderId="5" xfId="1" applyFont="1" applyFill="1" applyBorder="1" applyAlignment="1">
      <alignment vertical="center" shrinkToFit="1"/>
    </xf>
    <xf numFmtId="41" fontId="11" fillId="2" borderId="0" xfId="1" applyNumberFormat="1" applyFont="1" applyFill="1" applyBorder="1" applyAlignment="1">
      <alignment horizontal="right" vertical="center" shrinkToFit="1"/>
    </xf>
    <xf numFmtId="0" fontId="28" fillId="0" borderId="23" xfId="1" applyFont="1" applyBorder="1" applyAlignment="1">
      <alignment vertical="center" shrinkToFit="1"/>
    </xf>
    <xf numFmtId="3" fontId="11" fillId="0" borderId="0" xfId="1" applyNumberFormat="1" applyFont="1" applyAlignment="1">
      <alignment horizontal="right" vertical="center"/>
    </xf>
    <xf numFmtId="0" fontId="11" fillId="0" borderId="22" xfId="1" applyFont="1" applyFill="1" applyBorder="1" applyAlignment="1">
      <alignment horizontal="center" vertical="center" shrinkToFit="1"/>
    </xf>
    <xf numFmtId="0" fontId="11" fillId="0" borderId="27" xfId="1" applyFont="1" applyBorder="1" applyAlignment="1">
      <alignment horizontal="center" vertical="center" wrapText="1" shrinkToFit="1"/>
    </xf>
    <xf numFmtId="0" fontId="11" fillId="0" borderId="30" xfId="1" applyFont="1" applyFill="1" applyBorder="1" applyAlignment="1">
      <alignment horizontal="center" vertical="center" wrapText="1" shrinkToFit="1"/>
    </xf>
    <xf numFmtId="0" fontId="11" fillId="0" borderId="17" xfId="1" applyFont="1" applyBorder="1" applyAlignment="1">
      <alignment horizontal="center" vertical="center" wrapText="1"/>
    </xf>
    <xf numFmtId="0" fontId="9" fillId="0" borderId="0" xfId="1" applyFont="1" applyFill="1" applyAlignment="1">
      <alignment vertical="center"/>
    </xf>
    <xf numFmtId="0" fontId="9" fillId="0" borderId="0" xfId="1" applyFont="1" applyFill="1" applyAlignment="1">
      <alignment vertical="center" wrapText="1"/>
    </xf>
    <xf numFmtId="3" fontId="9" fillId="0" borderId="0" xfId="1" applyNumberFormat="1" applyFont="1" applyAlignment="1">
      <alignment vertical="center"/>
    </xf>
    <xf numFmtId="183" fontId="11" fillId="0" borderId="0" xfId="1" applyNumberFormat="1" applyFont="1" applyFill="1" applyBorder="1" applyAlignment="1">
      <alignment horizontal="center" vertical="center"/>
    </xf>
    <xf numFmtId="183" fontId="11" fillId="0" borderId="0" xfId="1" applyNumberFormat="1" applyFont="1" applyBorder="1" applyAlignment="1">
      <alignment vertical="center"/>
    </xf>
    <xf numFmtId="183" fontId="11" fillId="0" borderId="0" xfId="1" applyNumberFormat="1" applyFont="1" applyBorder="1" applyAlignment="1">
      <alignment horizontal="right" vertical="center"/>
    </xf>
    <xf numFmtId="0" fontId="11" fillId="0" borderId="27" xfId="1" applyFont="1" applyBorder="1" applyAlignment="1">
      <alignment horizontal="center" vertical="center" wrapText="1"/>
    </xf>
    <xf numFmtId="0" fontId="11" fillId="0" borderId="30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0" fontId="11" fillId="0" borderId="44" xfId="1" applyFont="1" applyBorder="1" applyAlignment="1">
      <alignment horizontal="center" vertical="center"/>
    </xf>
    <xf numFmtId="0" fontId="11" fillId="0" borderId="46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 wrapText="1" shrinkToFit="1"/>
    </xf>
    <xf numFmtId="0" fontId="9" fillId="0" borderId="0" xfId="1" applyFont="1" applyBorder="1" applyAlignment="1">
      <alignment vertical="center" wrapText="1"/>
    </xf>
    <xf numFmtId="183" fontId="11" fillId="0" borderId="0" xfId="1" applyNumberFormat="1" applyFont="1" applyFill="1" applyBorder="1" applyAlignment="1">
      <alignment horizontal="right" vertical="center"/>
    </xf>
    <xf numFmtId="0" fontId="28" fillId="0" borderId="44" xfId="1" applyFont="1" applyBorder="1" applyAlignment="1">
      <alignment horizontal="center" vertical="center"/>
    </xf>
    <xf numFmtId="0" fontId="28" fillId="0" borderId="46" xfId="1" applyFont="1" applyBorder="1" applyAlignment="1">
      <alignment horizontal="center" vertical="center"/>
    </xf>
    <xf numFmtId="0" fontId="28" fillId="0" borderId="9" xfId="1" applyFont="1" applyBorder="1" applyAlignment="1">
      <alignment horizontal="left" vertical="center" indent="1"/>
    </xf>
    <xf numFmtId="41" fontId="28" fillId="0" borderId="49" xfId="1" applyNumberFormat="1" applyFont="1" applyBorder="1" applyAlignment="1">
      <alignment horizontal="right" vertical="center"/>
    </xf>
    <xf numFmtId="41" fontId="11" fillId="0" borderId="49" xfId="1" applyNumberFormat="1" applyFont="1" applyBorder="1" applyAlignment="1">
      <alignment horizontal="right" vertical="center"/>
    </xf>
    <xf numFmtId="0" fontId="11" fillId="2" borderId="5" xfId="1" applyFont="1" applyFill="1" applyBorder="1" applyAlignment="1">
      <alignment horizontal="left" vertical="center" indent="1"/>
    </xf>
    <xf numFmtId="0" fontId="28" fillId="0" borderId="5" xfId="1" applyFont="1" applyBorder="1" applyAlignment="1">
      <alignment horizontal="left" vertical="center" indent="1"/>
    </xf>
    <xf numFmtId="41" fontId="28" fillId="0" borderId="0" xfId="1" applyNumberFormat="1" applyFont="1" applyBorder="1" applyAlignment="1">
      <alignment vertical="center"/>
    </xf>
    <xf numFmtId="0" fontId="28" fillId="2" borderId="5" xfId="1" applyFont="1" applyFill="1" applyBorder="1" applyAlignment="1">
      <alignment horizontal="left" vertical="center" indent="1"/>
    </xf>
    <xf numFmtId="41" fontId="28" fillId="2" borderId="0" xfId="1" applyNumberFormat="1" applyFont="1" applyFill="1" applyBorder="1" applyAlignment="1">
      <alignment horizontal="right" vertical="center"/>
    </xf>
    <xf numFmtId="0" fontId="11" fillId="0" borderId="5" xfId="1" applyFont="1" applyBorder="1" applyAlignment="1">
      <alignment horizontal="left" vertical="center" indent="1"/>
    </xf>
    <xf numFmtId="41" fontId="28" fillId="2" borderId="0" xfId="1" applyNumberFormat="1" applyFont="1" applyFill="1" applyBorder="1" applyAlignment="1">
      <alignment vertical="center"/>
    </xf>
    <xf numFmtId="0" fontId="11" fillId="0" borderId="23" xfId="1" applyFont="1" applyBorder="1" applyAlignment="1">
      <alignment horizontal="left" vertical="center" indent="1"/>
    </xf>
    <xf numFmtId="0" fontId="7" fillId="0" borderId="0" xfId="8" applyFont="1" applyAlignment="1">
      <alignment vertical="center"/>
    </xf>
    <xf numFmtId="0" fontId="9" fillId="0" borderId="0" xfId="8" applyFont="1" applyAlignment="1">
      <alignment vertical="center"/>
    </xf>
    <xf numFmtId="0" fontId="10" fillId="0" borderId="0" xfId="8" applyFont="1" applyAlignment="1">
      <alignment vertical="center"/>
    </xf>
    <xf numFmtId="0" fontId="11" fillId="0" borderId="0" xfId="8" applyFont="1" applyAlignment="1">
      <alignment vertical="center"/>
    </xf>
    <xf numFmtId="0" fontId="11" fillId="0" borderId="0" xfId="8" applyFont="1" applyAlignment="1">
      <alignment horizontal="right" vertical="center"/>
    </xf>
    <xf numFmtId="0" fontId="11" fillId="0" borderId="44" xfId="8" applyFont="1" applyBorder="1" applyAlignment="1">
      <alignment horizontal="center" vertical="center"/>
    </xf>
    <xf numFmtId="0" fontId="11" fillId="0" borderId="46" xfId="8" applyFont="1" applyBorder="1" applyAlignment="1">
      <alignment horizontal="center" vertical="center"/>
    </xf>
    <xf numFmtId="41" fontId="11" fillId="0" borderId="32" xfId="8" applyNumberFormat="1" applyFont="1" applyFill="1" applyBorder="1" applyAlignment="1">
      <alignment vertical="center"/>
    </xf>
    <xf numFmtId="41" fontId="11" fillId="0" borderId="32" xfId="8" applyNumberFormat="1" applyFont="1" applyBorder="1" applyAlignment="1">
      <alignment vertical="center"/>
    </xf>
    <xf numFmtId="41" fontId="11" fillId="0" borderId="32" xfId="8" applyNumberFormat="1" applyFont="1" applyFill="1" applyBorder="1" applyAlignment="1">
      <alignment horizontal="right" vertical="center"/>
    </xf>
    <xf numFmtId="41" fontId="11" fillId="0" borderId="33" xfId="8" applyNumberFormat="1" applyFont="1" applyBorder="1" applyAlignment="1">
      <alignment vertical="center"/>
    </xf>
    <xf numFmtId="41" fontId="11" fillId="2" borderId="32" xfId="8" applyNumberFormat="1" applyFont="1" applyFill="1" applyBorder="1" applyAlignment="1">
      <alignment vertical="center"/>
    </xf>
    <xf numFmtId="41" fontId="11" fillId="2" borderId="32" xfId="8" applyNumberFormat="1" applyFont="1" applyFill="1" applyBorder="1" applyAlignment="1">
      <alignment horizontal="right" vertical="center"/>
    </xf>
    <xf numFmtId="41" fontId="11" fillId="2" borderId="33" xfId="8" applyNumberFormat="1" applyFont="1" applyFill="1" applyBorder="1" applyAlignment="1">
      <alignment vertical="center"/>
    </xf>
    <xf numFmtId="0" fontId="11" fillId="0" borderId="0" xfId="8" applyFont="1" applyFill="1" applyAlignment="1">
      <alignment vertical="center"/>
    </xf>
    <xf numFmtId="0" fontId="11" fillId="0" borderId="0" xfId="8" applyFont="1" applyFill="1" applyBorder="1" applyAlignment="1">
      <alignment horizontal="right" vertical="center"/>
    </xf>
    <xf numFmtId="41" fontId="11" fillId="0" borderId="0" xfId="8" applyNumberFormat="1" applyFont="1" applyFill="1" applyBorder="1" applyAlignment="1">
      <alignment vertical="center"/>
    </xf>
    <xf numFmtId="41" fontId="11" fillId="0" borderId="40" xfId="8" applyNumberFormat="1" applyFont="1" applyFill="1" applyBorder="1" applyAlignment="1">
      <alignment vertical="center"/>
    </xf>
    <xf numFmtId="41" fontId="11" fillId="0" borderId="45" xfId="8" applyNumberFormat="1" applyFont="1" applyFill="1" applyBorder="1" applyAlignment="1">
      <alignment vertical="center"/>
    </xf>
    <xf numFmtId="0" fontId="11" fillId="0" borderId="0" xfId="8" applyFont="1" applyFill="1" applyBorder="1" applyAlignment="1">
      <alignment vertical="center"/>
    </xf>
    <xf numFmtId="3" fontId="11" fillId="0" borderId="0" xfId="8" applyNumberFormat="1" applyFont="1" applyBorder="1" applyAlignment="1">
      <alignment vertical="center"/>
    </xf>
    <xf numFmtId="0" fontId="11" fillId="0" borderId="0" xfId="8" applyFont="1" applyBorder="1" applyAlignment="1">
      <alignment vertical="center"/>
    </xf>
    <xf numFmtId="0" fontId="11" fillId="0" borderId="0" xfId="8" applyFont="1" applyBorder="1" applyAlignment="1">
      <alignment horizontal="right" vertical="center"/>
    </xf>
    <xf numFmtId="0" fontId="28" fillId="0" borderId="27" xfId="1" applyFont="1" applyBorder="1" applyAlignment="1">
      <alignment horizontal="center" vertical="center" shrinkToFit="1"/>
    </xf>
    <xf numFmtId="0" fontId="28" fillId="0" borderId="27" xfId="1" applyFont="1" applyFill="1" applyBorder="1" applyAlignment="1">
      <alignment horizontal="center" vertical="center" shrinkToFit="1"/>
    </xf>
    <xf numFmtId="0" fontId="28" fillId="0" borderId="30" xfId="1" applyFont="1" applyFill="1" applyBorder="1" applyAlignment="1">
      <alignment horizontal="center" vertical="center" shrinkToFit="1"/>
    </xf>
    <xf numFmtId="0" fontId="11" fillId="0" borderId="9" xfId="1" applyFont="1" applyBorder="1" applyAlignment="1">
      <alignment horizontal="right" vertical="center" shrinkToFit="1"/>
    </xf>
    <xf numFmtId="41" fontId="11" fillId="0" borderId="31" xfId="1" applyNumberFormat="1" applyFont="1" applyBorder="1" applyAlignment="1">
      <alignment vertical="center" shrinkToFit="1"/>
    </xf>
    <xf numFmtId="41" fontId="11" fillId="0" borderId="34" xfId="1" applyNumberFormat="1" applyFont="1" applyBorder="1" applyAlignment="1">
      <alignment vertical="center" shrinkToFit="1"/>
    </xf>
    <xf numFmtId="0" fontId="11" fillId="2" borderId="5" xfId="1" applyFont="1" applyFill="1" applyBorder="1" applyAlignment="1">
      <alignment horizontal="right" vertical="center" shrinkToFit="1"/>
    </xf>
    <xf numFmtId="41" fontId="11" fillId="2" borderId="32" xfId="1" applyNumberFormat="1" applyFont="1" applyFill="1" applyBorder="1" applyAlignment="1">
      <alignment vertical="center" shrinkToFit="1"/>
    </xf>
    <xf numFmtId="41" fontId="11" fillId="2" borderId="33" xfId="1" applyNumberFormat="1" applyFont="1" applyFill="1" applyBorder="1" applyAlignment="1">
      <alignment vertical="center" shrinkToFit="1"/>
    </xf>
    <xf numFmtId="0" fontId="11" fillId="0" borderId="5" xfId="1" applyFont="1" applyBorder="1" applyAlignment="1">
      <alignment horizontal="right" vertical="center" shrinkToFit="1"/>
    </xf>
    <xf numFmtId="41" fontId="11" fillId="0" borderId="32" xfId="1" applyNumberFormat="1" applyFont="1" applyBorder="1" applyAlignment="1">
      <alignment vertical="center" shrinkToFit="1"/>
    </xf>
    <xf numFmtId="41" fontId="11" fillId="0" borderId="33" xfId="1" applyNumberFormat="1" applyFont="1" applyBorder="1" applyAlignment="1">
      <alignment vertical="center" shrinkToFit="1"/>
    </xf>
    <xf numFmtId="41" fontId="11" fillId="0" borderId="5" xfId="1" applyNumberFormat="1" applyFont="1" applyBorder="1" applyAlignment="1">
      <alignment vertical="center" shrinkToFit="1"/>
    </xf>
    <xf numFmtId="0" fontId="28" fillId="0" borderId="23" xfId="1" applyFont="1" applyBorder="1" applyAlignment="1">
      <alignment horizontal="right" vertical="center" shrinkToFit="1"/>
    </xf>
    <xf numFmtId="41" fontId="11" fillId="0" borderId="40" xfId="1" applyNumberFormat="1" applyFont="1" applyBorder="1" applyAlignment="1">
      <alignment vertical="center" shrinkToFit="1"/>
    </xf>
    <xf numFmtId="41" fontId="11" fillId="0" borderId="40" xfId="1" applyNumberFormat="1" applyFont="1" applyFill="1" applyBorder="1" applyAlignment="1">
      <alignment vertical="center" shrinkToFit="1"/>
    </xf>
    <xf numFmtId="41" fontId="11" fillId="0" borderId="45" xfId="1" applyNumberFormat="1" applyFont="1" applyFill="1" applyBorder="1" applyAlignment="1">
      <alignment vertical="center" shrinkToFit="1"/>
    </xf>
    <xf numFmtId="0" fontId="7" fillId="0" borderId="0" xfId="9" applyFont="1" applyAlignment="1">
      <alignment vertical="center"/>
    </xf>
    <xf numFmtId="0" fontId="9" fillId="0" borderId="0" xfId="9" applyFont="1" applyAlignment="1">
      <alignment vertical="center"/>
    </xf>
    <xf numFmtId="0" fontId="10" fillId="0" borderId="0" xfId="9" applyFont="1" applyAlignment="1">
      <alignment vertical="center"/>
    </xf>
    <xf numFmtId="0" fontId="11" fillId="0" borderId="0" xfId="9" applyFont="1" applyAlignment="1">
      <alignment vertical="center"/>
    </xf>
    <xf numFmtId="0" fontId="11" fillId="0" borderId="0" xfId="9" applyFont="1" applyAlignment="1">
      <alignment horizontal="right" vertical="center"/>
    </xf>
    <xf numFmtId="0" fontId="20" fillId="0" borderId="44" xfId="9" applyFont="1" applyBorder="1" applyAlignment="1">
      <alignment horizontal="center" vertical="center"/>
    </xf>
    <xf numFmtId="0" fontId="20" fillId="0" borderId="44" xfId="9" applyFont="1" applyBorder="1" applyAlignment="1">
      <alignment horizontal="center" vertical="center" wrapText="1"/>
    </xf>
    <xf numFmtId="0" fontId="11" fillId="0" borderId="23" xfId="9" applyFont="1" applyBorder="1" applyAlignment="1">
      <alignment horizontal="center" vertical="center"/>
    </xf>
    <xf numFmtId="41" fontId="11" fillId="0" borderId="38" xfId="9" applyNumberFormat="1" applyFont="1" applyBorder="1" applyAlignment="1">
      <alignment horizontal="right" vertical="center"/>
    </xf>
    <xf numFmtId="0" fontId="11" fillId="0" borderId="38" xfId="9" applyFont="1" applyBorder="1" applyAlignment="1">
      <alignment horizontal="right" vertical="center"/>
    </xf>
    <xf numFmtId="41" fontId="11" fillId="0" borderId="22" xfId="1" applyNumberFormat="1" applyFont="1" applyFill="1" applyBorder="1" applyAlignment="1">
      <alignment horizontal="center" vertical="center" shrinkToFit="1"/>
    </xf>
    <xf numFmtId="41" fontId="11" fillId="0" borderId="27" xfId="1" applyNumberFormat="1" applyFont="1" applyFill="1" applyBorder="1" applyAlignment="1">
      <alignment horizontal="center" vertical="center"/>
    </xf>
    <xf numFmtId="41" fontId="28" fillId="0" borderId="27" xfId="1" applyNumberFormat="1" applyFont="1" applyFill="1" applyBorder="1" applyAlignment="1">
      <alignment horizontal="center" vertical="center" wrapText="1"/>
    </xf>
    <xf numFmtId="41" fontId="11" fillId="0" borderId="27" xfId="1" applyNumberFormat="1" applyFont="1" applyFill="1" applyBorder="1" applyAlignment="1">
      <alignment horizontal="center" vertical="center" wrapText="1"/>
    </xf>
    <xf numFmtId="41" fontId="11" fillId="0" borderId="30" xfId="1" applyNumberFormat="1" applyFont="1" applyFill="1" applyBorder="1" applyAlignment="1">
      <alignment horizontal="center" vertical="center"/>
    </xf>
    <xf numFmtId="41" fontId="11" fillId="0" borderId="9" xfId="1" applyNumberFormat="1" applyFont="1" applyFill="1" applyBorder="1" applyAlignment="1">
      <alignment horizontal="right" vertical="center"/>
    </xf>
    <xf numFmtId="41" fontId="11" fillId="2" borderId="5" xfId="1" applyNumberFormat="1" applyFont="1" applyFill="1" applyBorder="1" applyAlignment="1">
      <alignment horizontal="right" vertical="center"/>
    </xf>
    <xf numFmtId="41" fontId="11" fillId="2" borderId="62" xfId="1" applyNumberFormat="1" applyFont="1" applyFill="1" applyBorder="1" applyAlignment="1">
      <alignment vertical="center"/>
    </xf>
    <xf numFmtId="41" fontId="11" fillId="0" borderId="5" xfId="1" applyNumberFormat="1" applyFont="1" applyFill="1" applyBorder="1" applyAlignment="1">
      <alignment horizontal="right" vertical="center"/>
    </xf>
    <xf numFmtId="41" fontId="11" fillId="0" borderId="63" xfId="1" applyNumberFormat="1" applyFont="1" applyFill="1" applyBorder="1" applyAlignment="1">
      <alignment horizontal="right" vertical="center"/>
    </xf>
    <xf numFmtId="41" fontId="11" fillId="2" borderId="63" xfId="1" applyNumberFormat="1" applyFont="1" applyFill="1" applyBorder="1" applyAlignment="1">
      <alignment horizontal="right" vertical="center"/>
    </xf>
    <xf numFmtId="41" fontId="28" fillId="0" borderId="23" xfId="1" applyNumberFormat="1" applyFont="1" applyFill="1" applyBorder="1" applyAlignment="1">
      <alignment horizontal="right" vertical="center"/>
    </xf>
    <xf numFmtId="41" fontId="11" fillId="0" borderId="64" xfId="1" applyNumberFormat="1" applyFont="1" applyFill="1" applyBorder="1" applyAlignment="1">
      <alignment horizontal="right" vertical="center"/>
    </xf>
    <xf numFmtId="41" fontId="28" fillId="0" borderId="38" xfId="1" applyNumberFormat="1" applyFont="1" applyFill="1" applyBorder="1" applyAlignment="1">
      <alignment horizontal="right" vertical="center"/>
    </xf>
    <xf numFmtId="0" fontId="11" fillId="0" borderId="22" xfId="1" applyFont="1" applyBorder="1" applyAlignment="1">
      <alignment horizontal="center" vertical="center" shrinkToFit="1"/>
    </xf>
    <xf numFmtId="0" fontId="11" fillId="0" borderId="39" xfId="1" applyFont="1" applyBorder="1" applyAlignment="1">
      <alignment horizontal="center" vertical="center" shrinkToFit="1"/>
    </xf>
    <xf numFmtId="0" fontId="11" fillId="0" borderId="44" xfId="1" applyFont="1" applyBorder="1" applyAlignment="1">
      <alignment horizontal="center" vertical="center" wrapText="1" shrinkToFit="1"/>
    </xf>
    <xf numFmtId="41" fontId="11" fillId="0" borderId="21" xfId="1" applyNumberFormat="1" applyFont="1" applyBorder="1" applyAlignment="1">
      <alignment vertical="center" shrinkToFit="1"/>
    </xf>
    <xf numFmtId="0" fontId="11" fillId="0" borderId="22" xfId="1" applyFont="1" applyFill="1" applyBorder="1" applyAlignment="1">
      <alignment horizontal="center" vertical="center" wrapText="1" shrinkToFit="1"/>
    </xf>
    <xf numFmtId="0" fontId="11" fillId="0" borderId="0" xfId="7" applyFont="1" applyAlignment="1">
      <alignment horizontal="center" vertical="center" wrapText="1"/>
    </xf>
    <xf numFmtId="41" fontId="11" fillId="0" borderId="21" xfId="1" applyNumberFormat="1" applyFont="1" applyFill="1" applyBorder="1" applyAlignment="1">
      <alignment vertical="center" shrinkToFit="1"/>
    </xf>
    <xf numFmtId="0" fontId="11" fillId="0" borderId="0" xfId="7" applyFont="1" applyAlignment="1">
      <alignment vertical="center" shrinkToFit="1"/>
    </xf>
    <xf numFmtId="41" fontId="11" fillId="0" borderId="0" xfId="1" applyNumberFormat="1" applyFont="1" applyBorder="1" applyAlignment="1">
      <alignment horizontal="right" vertical="center" shrinkToFit="1"/>
    </xf>
    <xf numFmtId="41" fontId="11" fillId="0" borderId="0" xfId="7" applyNumberFormat="1" applyFont="1" applyAlignment="1">
      <alignment vertical="center"/>
    </xf>
    <xf numFmtId="41" fontId="11" fillId="2" borderId="38" xfId="1" applyNumberFormat="1" applyFont="1" applyFill="1" applyBorder="1" applyAlignment="1">
      <alignment vertical="center" shrinkToFit="1"/>
    </xf>
    <xf numFmtId="41" fontId="11" fillId="2" borderId="38" xfId="1" applyNumberFormat="1" applyFont="1" applyFill="1" applyBorder="1" applyAlignment="1">
      <alignment horizontal="right" vertical="center" shrinkToFit="1"/>
    </xf>
    <xf numFmtId="0" fontId="14" fillId="0" borderId="0" xfId="1" applyFont="1" applyBorder="1" applyAlignment="1">
      <alignment vertical="center"/>
    </xf>
    <xf numFmtId="0" fontId="33" fillId="0" borderId="0" xfId="1" quotePrefix="1" applyFont="1" applyBorder="1" applyAlignment="1">
      <alignment vertical="center"/>
    </xf>
    <xf numFmtId="0" fontId="17" fillId="0" borderId="0" xfId="1" applyFont="1" applyBorder="1" applyAlignment="1">
      <alignment horizontal="right" vertical="center"/>
    </xf>
    <xf numFmtId="0" fontId="34" fillId="0" borderId="0" xfId="1" applyFont="1" applyBorder="1" applyAlignment="1">
      <alignment vertical="center"/>
    </xf>
    <xf numFmtId="0" fontId="21" fillId="0" borderId="0" xfId="1" quotePrefix="1" applyFont="1" applyBorder="1" applyAlignment="1">
      <alignment vertical="center"/>
    </xf>
    <xf numFmtId="0" fontId="21" fillId="0" borderId="27" xfId="1" applyFont="1" applyBorder="1" applyAlignment="1">
      <alignment horizontal="center" vertical="center"/>
    </xf>
    <xf numFmtId="0" fontId="21" fillId="0" borderId="30" xfId="1" applyFont="1" applyBorder="1" applyAlignment="1">
      <alignment horizontal="center" vertical="center"/>
    </xf>
    <xf numFmtId="0" fontId="11" fillId="2" borderId="0" xfId="1" quotePrefix="1" applyFont="1" applyFill="1" applyBorder="1" applyAlignment="1">
      <alignment vertical="center"/>
    </xf>
    <xf numFmtId="41" fontId="21" fillId="2" borderId="0" xfId="1" applyNumberFormat="1" applyFont="1" applyFill="1" applyBorder="1" applyAlignment="1">
      <alignment horizontal="right" vertical="center"/>
    </xf>
    <xf numFmtId="0" fontId="11" fillId="2" borderId="0" xfId="1" applyFont="1" applyFill="1" applyAlignment="1">
      <alignment vertical="center"/>
    </xf>
    <xf numFmtId="0" fontId="11" fillId="0" borderId="0" xfId="1" quotePrefix="1" applyFont="1" applyBorder="1" applyAlignment="1">
      <alignment horizontal="right" vertical="center"/>
    </xf>
    <xf numFmtId="0" fontId="21" fillId="0" borderId="5" xfId="1" applyFont="1" applyBorder="1" applyAlignment="1">
      <alignment vertical="center"/>
    </xf>
    <xf numFmtId="41" fontId="21" fillId="0" borderId="0" xfId="1" applyNumberFormat="1" applyFont="1" applyBorder="1" applyAlignment="1">
      <alignment horizontal="right" vertical="center"/>
    </xf>
    <xf numFmtId="0" fontId="11" fillId="2" borderId="0" xfId="1" applyFont="1" applyFill="1" applyBorder="1" applyAlignment="1">
      <alignment vertical="center"/>
    </xf>
    <xf numFmtId="0" fontId="11" fillId="2" borderId="0" xfId="1" quotePrefix="1" applyFont="1" applyFill="1" applyBorder="1" applyAlignment="1">
      <alignment horizontal="right" vertical="center"/>
    </xf>
    <xf numFmtId="0" fontId="21" fillId="2" borderId="5" xfId="1" applyFont="1" applyFill="1" applyBorder="1" applyAlignment="1">
      <alignment vertical="center"/>
    </xf>
    <xf numFmtId="0" fontId="11" fillId="0" borderId="0" xfId="1" quotePrefix="1" applyFont="1" applyBorder="1" applyAlignment="1">
      <alignment vertical="center"/>
    </xf>
    <xf numFmtId="41" fontId="21" fillId="0" borderId="0" xfId="1" applyNumberFormat="1" applyFont="1" applyFill="1" applyBorder="1" applyAlignment="1">
      <alignment horizontal="right" vertical="center"/>
    </xf>
    <xf numFmtId="0" fontId="11" fillId="2" borderId="38" xfId="1" quotePrefix="1" applyFont="1" applyFill="1" applyBorder="1" applyAlignment="1">
      <alignment vertical="center"/>
    </xf>
    <xf numFmtId="41" fontId="21" fillId="2" borderId="38" xfId="1" applyNumberFormat="1" applyFont="1" applyFill="1" applyBorder="1" applyAlignment="1">
      <alignment horizontal="right" vertical="center"/>
    </xf>
    <xf numFmtId="0" fontId="11" fillId="2" borderId="41" xfId="1" quotePrefix="1" applyFont="1" applyFill="1" applyBorder="1" applyAlignment="1">
      <alignment vertical="center"/>
    </xf>
    <xf numFmtId="41" fontId="21" fillId="2" borderId="41" xfId="1" applyNumberFormat="1" applyFont="1" applyFill="1" applyBorder="1" applyAlignment="1">
      <alignment horizontal="right" vertical="center"/>
    </xf>
    <xf numFmtId="186" fontId="21" fillId="0" borderId="0" xfId="1" applyNumberFormat="1" applyFont="1" applyBorder="1" applyAlignment="1">
      <alignment horizontal="right" vertical="center"/>
    </xf>
    <xf numFmtId="0" fontId="17" fillId="0" borderId="0" xfId="1" applyFont="1" applyBorder="1" applyAlignment="1">
      <alignment vertical="center"/>
    </xf>
    <xf numFmtId="0" fontId="33" fillId="0" borderId="0" xfId="1" applyFont="1" applyBorder="1" applyAlignment="1">
      <alignment vertical="center"/>
    </xf>
    <xf numFmtId="0" fontId="33" fillId="0" borderId="0" xfId="1" applyFont="1" applyBorder="1" applyAlignment="1">
      <alignment horizontal="right" vertical="center"/>
    </xf>
    <xf numFmtId="0" fontId="11" fillId="2" borderId="0" xfId="1" applyFont="1" applyFill="1" applyBorder="1" applyAlignment="1">
      <alignment horizontal="center" vertical="center"/>
    </xf>
    <xf numFmtId="0" fontId="21" fillId="0" borderId="38" xfId="1" quotePrefix="1" applyFont="1" applyBorder="1" applyAlignment="1">
      <alignment vertical="center"/>
    </xf>
    <xf numFmtId="0" fontId="21" fillId="0" borderId="38" xfId="1" applyFont="1" applyBorder="1" applyAlignment="1">
      <alignment vertical="center"/>
    </xf>
    <xf numFmtId="0" fontId="21" fillId="0" borderId="23" xfId="1" applyFont="1" applyBorder="1" applyAlignment="1">
      <alignment vertical="center"/>
    </xf>
    <xf numFmtId="41" fontId="21" fillId="0" borderId="38" xfId="1" applyNumberFormat="1" applyFont="1" applyBorder="1" applyAlignment="1">
      <alignment horizontal="right" vertical="center"/>
    </xf>
    <xf numFmtId="0" fontId="21" fillId="0" borderId="0" xfId="1" applyFont="1" applyBorder="1" applyAlignment="1">
      <alignment horizontal="distributed" vertical="center"/>
    </xf>
    <xf numFmtId="41" fontId="21" fillId="0" borderId="41" xfId="1" applyNumberFormat="1" applyFont="1" applyBorder="1" applyAlignment="1">
      <alignment horizontal="right" vertical="center"/>
    </xf>
    <xf numFmtId="0" fontId="7" fillId="0" borderId="0" xfId="1" applyFont="1" applyAlignment="1">
      <alignment vertical="center"/>
    </xf>
    <xf numFmtId="176" fontId="11" fillId="0" borderId="0" xfId="5" applyNumberFormat="1" applyFont="1" applyBorder="1" applyAlignment="1">
      <alignment vertical="center"/>
    </xf>
    <xf numFmtId="0" fontId="11" fillId="0" borderId="5" xfId="1" applyFont="1" applyBorder="1" applyAlignment="1">
      <alignment vertical="center"/>
    </xf>
    <xf numFmtId="0" fontId="11" fillId="0" borderId="44" xfId="1" applyFont="1" applyBorder="1" applyAlignment="1">
      <alignment vertical="center" wrapText="1"/>
    </xf>
    <xf numFmtId="0" fontId="11" fillId="0" borderId="44" xfId="1" applyFont="1" applyFill="1" applyBorder="1" applyAlignment="1">
      <alignment vertical="center" wrapText="1"/>
    </xf>
    <xf numFmtId="176" fontId="11" fillId="0" borderId="0" xfId="5" applyNumberFormat="1" applyFont="1" applyFill="1" applyBorder="1" applyAlignment="1">
      <alignment horizontal="right" vertical="center"/>
    </xf>
    <xf numFmtId="176" fontId="11" fillId="0" borderId="0" xfId="5" applyNumberFormat="1" applyFont="1" applyFill="1" applyBorder="1" applyAlignment="1">
      <alignment vertical="center"/>
    </xf>
    <xf numFmtId="0" fontId="11" fillId="0" borderId="38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17" fillId="0" borderId="0" xfId="1" applyFont="1" applyBorder="1" applyAlignment="1">
      <alignment horizontal="right" vertical="center" wrapText="1"/>
    </xf>
    <xf numFmtId="0" fontId="11" fillId="0" borderId="0" xfId="1" applyFont="1" applyBorder="1" applyAlignment="1">
      <alignment horizontal="justify" vertical="center" wrapText="1"/>
    </xf>
    <xf numFmtId="0" fontId="11" fillId="0" borderId="0" xfId="1" applyFont="1" applyBorder="1" applyAlignment="1">
      <alignment horizontal="right" vertical="center" wrapText="1"/>
    </xf>
    <xf numFmtId="0" fontId="11" fillId="0" borderId="31" xfId="1" applyFont="1" applyBorder="1" applyAlignment="1">
      <alignment vertical="center" wrapText="1"/>
    </xf>
    <xf numFmtId="0" fontId="11" fillId="0" borderId="32" xfId="1" applyFont="1" applyBorder="1" applyAlignment="1">
      <alignment vertical="center" wrapText="1"/>
    </xf>
    <xf numFmtId="0" fontId="11" fillId="0" borderId="32" xfId="1" applyFont="1" applyBorder="1" applyAlignment="1">
      <alignment horizontal="left" vertical="center" wrapText="1"/>
    </xf>
    <xf numFmtId="0" fontId="11" fillId="2" borderId="32" xfId="1" applyFont="1" applyFill="1" applyBorder="1" applyAlignment="1">
      <alignment vertical="center" wrapText="1"/>
    </xf>
    <xf numFmtId="0" fontId="11" fillId="0" borderId="9" xfId="1" applyFont="1" applyBorder="1" applyAlignment="1">
      <alignment vertical="center" wrapText="1"/>
    </xf>
    <xf numFmtId="0" fontId="11" fillId="2" borderId="5" xfId="1" applyFont="1" applyFill="1" applyBorder="1" applyAlignment="1">
      <alignment vertical="center" wrapText="1"/>
    </xf>
    <xf numFmtId="0" fontId="11" fillId="0" borderId="61" xfId="1" applyFont="1" applyBorder="1" applyAlignment="1">
      <alignment vertical="center"/>
    </xf>
    <xf numFmtId="0" fontId="11" fillId="0" borderId="17" xfId="1" applyFont="1" applyBorder="1" applyAlignment="1">
      <alignment vertical="center"/>
    </xf>
    <xf numFmtId="0" fontId="11" fillId="0" borderId="5" xfId="1" applyFont="1" applyBorder="1" applyAlignment="1">
      <alignment vertical="center" wrapText="1"/>
    </xf>
    <xf numFmtId="0" fontId="11" fillId="2" borderId="16" xfId="1" applyFont="1" applyFill="1" applyBorder="1" applyAlignment="1">
      <alignment vertical="center" wrapText="1"/>
    </xf>
    <xf numFmtId="41" fontId="11" fillId="0" borderId="38" xfId="1" applyNumberFormat="1" applyFont="1" applyBorder="1" applyAlignment="1">
      <alignment horizontal="right" vertical="center"/>
    </xf>
    <xf numFmtId="0" fontId="11" fillId="0" borderId="41" xfId="1" applyFont="1" applyBorder="1" applyAlignment="1">
      <alignment vertical="center" wrapText="1"/>
    </xf>
    <xf numFmtId="0" fontId="11" fillId="0" borderId="41" xfId="1" applyFont="1" applyBorder="1" applyAlignment="1">
      <alignment vertical="center"/>
    </xf>
    <xf numFmtId="0" fontId="11" fillId="2" borderId="5" xfId="1" applyFont="1" applyFill="1" applyBorder="1" applyAlignment="1">
      <alignment vertical="center"/>
    </xf>
    <xf numFmtId="176" fontId="11" fillId="2" borderId="0" xfId="5" applyNumberFormat="1" applyFont="1" applyFill="1" applyBorder="1" applyAlignment="1">
      <alignment vertical="center"/>
    </xf>
    <xf numFmtId="0" fontId="11" fillId="2" borderId="44" xfId="1" applyFont="1" applyFill="1" applyBorder="1" applyAlignment="1">
      <alignment vertical="center" wrapText="1"/>
    </xf>
    <xf numFmtId="176" fontId="11" fillId="2" borderId="0" xfId="5" applyNumberFormat="1" applyFont="1" applyFill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0" xfId="1" applyFont="1"/>
    <xf numFmtId="0" fontId="11" fillId="0" borderId="0" xfId="1" applyFont="1"/>
    <xf numFmtId="41" fontId="11" fillId="0" borderId="45" xfId="1" applyNumberFormat="1" applyFont="1" applyBorder="1" applyAlignment="1">
      <alignment horizontal="right" vertical="center"/>
    </xf>
    <xf numFmtId="0" fontId="11" fillId="0" borderId="41" xfId="1" applyFont="1" applyBorder="1" applyAlignment="1">
      <alignment horizontal="left" vertical="center"/>
    </xf>
    <xf numFmtId="0" fontId="10" fillId="0" borderId="0" xfId="1" applyFont="1" applyBorder="1" applyAlignment="1">
      <alignment horizontal="justify" vertical="center" wrapText="1"/>
    </xf>
    <xf numFmtId="0" fontId="11" fillId="0" borderId="31" xfId="1" applyFont="1" applyBorder="1" applyAlignment="1">
      <alignment horizontal="left" vertical="center"/>
    </xf>
    <xf numFmtId="0" fontId="11" fillId="2" borderId="32" xfId="1" applyFont="1" applyFill="1" applyBorder="1" applyAlignment="1">
      <alignment horizontal="left" vertical="center"/>
    </xf>
    <xf numFmtId="0" fontId="11" fillId="0" borderId="32" xfId="1" applyFont="1" applyBorder="1" applyAlignment="1">
      <alignment horizontal="left" vertical="center"/>
    </xf>
    <xf numFmtId="0" fontId="11" fillId="2" borderId="36" xfId="1" applyFont="1" applyFill="1" applyBorder="1" applyAlignment="1">
      <alignment horizontal="left" vertical="center"/>
    </xf>
    <xf numFmtId="58" fontId="11" fillId="0" borderId="41" xfId="1" applyNumberFormat="1" applyFont="1" applyBorder="1" applyAlignment="1">
      <alignment vertical="center"/>
    </xf>
    <xf numFmtId="0" fontId="11" fillId="0" borderId="0" xfId="1" applyFont="1" applyBorder="1" applyAlignment="1">
      <alignment horizontal="justify" wrapText="1"/>
    </xf>
    <xf numFmtId="0" fontId="11" fillId="0" borderId="0" xfId="1" applyFont="1" applyBorder="1" applyAlignment="1">
      <alignment horizontal="right"/>
    </xf>
    <xf numFmtId="0" fontId="11" fillId="0" borderId="9" xfId="1" applyFont="1" applyBorder="1" applyAlignment="1">
      <alignment horizontal="right" vertical="center" wrapText="1"/>
    </xf>
    <xf numFmtId="0" fontId="11" fillId="2" borderId="5" xfId="1" applyFont="1" applyFill="1" applyBorder="1" applyAlignment="1">
      <alignment horizontal="right" vertical="center" wrapText="1"/>
    </xf>
    <xf numFmtId="0" fontId="11" fillId="0" borderId="5" xfId="1" applyFont="1" applyBorder="1" applyAlignment="1">
      <alignment horizontal="right" vertical="center" wrapText="1"/>
    </xf>
    <xf numFmtId="0" fontId="11" fillId="0" borderId="23" xfId="1" applyFont="1" applyBorder="1" applyAlignment="1">
      <alignment horizontal="right" vertical="center" wrapText="1"/>
    </xf>
    <xf numFmtId="0" fontId="11" fillId="0" borderId="0" xfId="1" applyFont="1" applyAlignment="1">
      <alignment horizontal="justify" vertical="center" wrapText="1"/>
    </xf>
    <xf numFmtId="0" fontId="7" fillId="0" borderId="0" xfId="1" applyFont="1"/>
    <xf numFmtId="0" fontId="11" fillId="0" borderId="0" xfId="1" applyFont="1" applyAlignment="1">
      <alignment horizontal="right"/>
    </xf>
    <xf numFmtId="0" fontId="11" fillId="0" borderId="29" xfId="1" applyFont="1" applyBorder="1" applyAlignment="1">
      <alignment horizontal="center" vertical="center"/>
    </xf>
    <xf numFmtId="0" fontId="11" fillId="0" borderId="44" xfId="1" applyFont="1" applyBorder="1" applyAlignment="1">
      <alignment horizontal="left" vertical="center"/>
    </xf>
    <xf numFmtId="0" fontId="11" fillId="0" borderId="44" xfId="1" applyNumberFormat="1" applyFont="1" applyBorder="1" applyAlignment="1">
      <alignment horizontal="center" vertical="center"/>
    </xf>
    <xf numFmtId="0" fontId="11" fillId="0" borderId="44" xfId="1" applyFont="1" applyFill="1" applyBorder="1" applyAlignment="1">
      <alignment horizontal="left" vertical="center"/>
    </xf>
    <xf numFmtId="0" fontId="11" fillId="0" borderId="44" xfId="1" applyNumberFormat="1" applyFont="1" applyFill="1" applyBorder="1" applyAlignment="1">
      <alignment horizontal="center" vertical="center"/>
    </xf>
    <xf numFmtId="57" fontId="11" fillId="0" borderId="46" xfId="1" applyNumberFormat="1" applyFont="1" applyFill="1" applyBorder="1" applyAlignment="1">
      <alignment horizontal="center" vertical="center"/>
    </xf>
    <xf numFmtId="57" fontId="11" fillId="0" borderId="46" xfId="1" applyNumberFormat="1" applyFont="1" applyBorder="1" applyAlignment="1">
      <alignment horizontal="center" vertical="center"/>
    </xf>
    <xf numFmtId="189" fontId="11" fillId="0" borderId="44" xfId="1" applyNumberFormat="1" applyFont="1" applyFill="1" applyBorder="1" applyAlignment="1" applyProtection="1">
      <alignment vertical="center" shrinkToFit="1"/>
      <protection locked="0"/>
    </xf>
    <xf numFmtId="4" fontId="11" fillId="0" borderId="44" xfId="1" applyNumberFormat="1" applyFont="1" applyBorder="1" applyAlignment="1">
      <alignment horizontal="center" vertical="center"/>
    </xf>
    <xf numFmtId="189" fontId="11" fillId="0" borderId="31" xfId="1" applyNumberFormat="1" applyFont="1" applyFill="1" applyBorder="1" applyAlignment="1" applyProtection="1">
      <alignment vertical="center" shrinkToFit="1"/>
      <protection locked="0"/>
    </xf>
    <xf numFmtId="4" fontId="11" fillId="0" borderId="32" xfId="1" applyNumberFormat="1" applyFont="1" applyBorder="1" applyAlignment="1">
      <alignment horizontal="center" vertical="center"/>
    </xf>
    <xf numFmtId="0" fontId="11" fillId="0" borderId="67" xfId="1" applyFont="1" applyBorder="1" applyAlignment="1">
      <alignment vertical="center"/>
    </xf>
    <xf numFmtId="0" fontId="11" fillId="0" borderId="48" xfId="1" applyFont="1" applyBorder="1" applyAlignment="1">
      <alignment horizontal="center" vertical="center"/>
    </xf>
    <xf numFmtId="0" fontId="11" fillId="0" borderId="48" xfId="1" applyNumberFormat="1" applyFont="1" applyBorder="1" applyAlignment="1">
      <alignment horizontal="center" vertical="center"/>
    </xf>
    <xf numFmtId="0" fontId="11" fillId="0" borderId="68" xfId="1" applyFont="1" applyBorder="1" applyAlignment="1">
      <alignment vertical="center"/>
    </xf>
    <xf numFmtId="38" fontId="7" fillId="0" borderId="0" xfId="5" applyFont="1" applyAlignment="1">
      <alignment horizontal="left" vertical="center"/>
    </xf>
    <xf numFmtId="38" fontId="17" fillId="0" borderId="0" xfId="5" applyFont="1" applyAlignment="1">
      <alignment horizontal="distributed" vertical="center"/>
    </xf>
    <xf numFmtId="38" fontId="17" fillId="0" borderId="0" xfId="5" applyFont="1" applyAlignment="1">
      <alignment vertical="center"/>
    </xf>
    <xf numFmtId="38" fontId="17" fillId="0" borderId="0" xfId="5" applyFont="1" applyAlignment="1">
      <alignment horizontal="center"/>
    </xf>
    <xf numFmtId="38" fontId="11" fillId="0" borderId="0" xfId="5" applyFont="1" applyAlignment="1">
      <alignment vertical="center"/>
    </xf>
    <xf numFmtId="38" fontId="11" fillId="0" borderId="0" xfId="5" applyFont="1" applyBorder="1" applyAlignment="1">
      <alignment horizontal="center"/>
    </xf>
    <xf numFmtId="38" fontId="11" fillId="0" borderId="0" xfId="5" applyFont="1" applyBorder="1" applyAlignment="1">
      <alignment horizontal="right"/>
    </xf>
    <xf numFmtId="38" fontId="11" fillId="0" borderId="0" xfId="5" applyFont="1" applyAlignment="1">
      <alignment horizontal="center" vertical="center"/>
    </xf>
    <xf numFmtId="38" fontId="11" fillId="0" borderId="9" xfId="5" applyFont="1" applyBorder="1" applyAlignment="1">
      <alignment horizontal="right" vertical="center" justifyLastLine="1"/>
    </xf>
    <xf numFmtId="41" fontId="11" fillId="0" borderId="0" xfId="5" applyNumberFormat="1" applyFont="1" applyBorder="1" applyAlignment="1">
      <alignment vertical="center"/>
    </xf>
    <xf numFmtId="38" fontId="11" fillId="2" borderId="5" xfId="5" applyFont="1" applyFill="1" applyBorder="1" applyAlignment="1">
      <alignment horizontal="right" vertical="center" justifyLastLine="1"/>
    </xf>
    <xf numFmtId="41" fontId="11" fillId="2" borderId="0" xfId="5" applyNumberFormat="1" applyFont="1" applyFill="1" applyBorder="1" applyAlignment="1">
      <alignment vertical="center"/>
    </xf>
    <xf numFmtId="38" fontId="11" fillId="0" borderId="5" xfId="5" applyFont="1" applyBorder="1" applyAlignment="1">
      <alignment horizontal="right" vertical="center" justifyLastLine="1"/>
    </xf>
    <xf numFmtId="38" fontId="11" fillId="0" borderId="23" xfId="5" applyFont="1" applyBorder="1" applyAlignment="1">
      <alignment horizontal="right" vertical="center" justifyLastLine="1"/>
    </xf>
    <xf numFmtId="41" fontId="11" fillId="0" borderId="38" xfId="5" applyNumberFormat="1" applyFont="1" applyBorder="1" applyAlignment="1">
      <alignment vertical="center"/>
    </xf>
    <xf numFmtId="176" fontId="11" fillId="0" borderId="38" xfId="5" applyNumberFormat="1" applyFont="1" applyBorder="1" applyAlignment="1">
      <alignment vertical="center"/>
    </xf>
    <xf numFmtId="38" fontId="11" fillId="0" borderId="0" xfId="5" applyFont="1" applyAlignment="1">
      <alignment horizontal="right" vertical="center"/>
    </xf>
    <xf numFmtId="0" fontId="7" fillId="0" borderId="0" xfId="5" applyNumberFormat="1" applyFont="1" applyAlignment="1">
      <alignment vertical="center"/>
    </xf>
    <xf numFmtId="0" fontId="17" fillId="0" borderId="0" xfId="5" applyNumberFormat="1" applyFont="1" applyAlignment="1">
      <alignment vertical="center"/>
    </xf>
    <xf numFmtId="0" fontId="17" fillId="0" borderId="0" xfId="5" applyNumberFormat="1" applyFont="1" applyAlignment="1">
      <alignment horizontal="center"/>
    </xf>
    <xf numFmtId="0" fontId="11" fillId="0" borderId="0" xfId="5" applyNumberFormat="1" applyFont="1" applyAlignment="1">
      <alignment vertical="center"/>
    </xf>
    <xf numFmtId="0" fontId="11" fillId="0" borderId="0" xfId="5" applyNumberFormat="1" applyFont="1" applyBorder="1" applyAlignment="1">
      <alignment horizontal="center"/>
    </xf>
    <xf numFmtId="0" fontId="11" fillId="0" borderId="0" xfId="5" applyNumberFormat="1" applyFont="1" applyBorder="1" applyAlignment="1">
      <alignment horizontal="right"/>
    </xf>
    <xf numFmtId="0" fontId="11" fillId="0" borderId="5" xfId="5" applyNumberFormat="1" applyFont="1" applyBorder="1" applyAlignment="1">
      <alignment horizontal="right" vertical="center" justifyLastLine="1"/>
    </xf>
    <xf numFmtId="0" fontId="28" fillId="2" borderId="5" xfId="5" applyNumberFormat="1" applyFont="1" applyFill="1" applyBorder="1" applyAlignment="1">
      <alignment horizontal="right" vertical="center" justifyLastLine="1"/>
    </xf>
    <xf numFmtId="0" fontId="28" fillId="0" borderId="23" xfId="5" applyNumberFormat="1" applyFont="1" applyBorder="1" applyAlignment="1">
      <alignment horizontal="right" vertical="center" justifyLastLine="1"/>
    </xf>
    <xf numFmtId="0" fontId="11" fillId="0" borderId="0" xfId="5" applyNumberFormat="1" applyFont="1" applyAlignment="1">
      <alignment horizontal="right" vertical="center"/>
    </xf>
    <xf numFmtId="38" fontId="17" fillId="0" borderId="0" xfId="5" applyFont="1" applyAlignment="1">
      <alignment horizontal="left" vertical="center"/>
    </xf>
    <xf numFmtId="38" fontId="11" fillId="0" borderId="0" xfId="5" applyFont="1" applyBorder="1" applyAlignment="1">
      <alignment horizontal="right" vertical="center"/>
    </xf>
    <xf numFmtId="38" fontId="11" fillId="0" borderId="44" xfId="5" applyFont="1" applyBorder="1" applyAlignment="1">
      <alignment horizontal="center" vertical="center" justifyLastLine="1"/>
    </xf>
    <xf numFmtId="38" fontId="11" fillId="0" borderId="46" xfId="5" applyFont="1" applyBorder="1" applyAlignment="1">
      <alignment horizontal="center" vertical="center" justifyLastLine="1"/>
    </xf>
    <xf numFmtId="38" fontId="28" fillId="2" borderId="5" xfId="5" applyFont="1" applyFill="1" applyBorder="1" applyAlignment="1">
      <alignment horizontal="right" vertical="center" justifyLastLine="1"/>
    </xf>
    <xf numFmtId="38" fontId="28" fillId="0" borderId="23" xfId="5" applyFont="1" applyBorder="1" applyAlignment="1">
      <alignment horizontal="right" vertical="center" justifyLastLine="1"/>
    </xf>
    <xf numFmtId="38" fontId="11" fillId="0" borderId="0" xfId="5" applyFont="1" applyBorder="1" applyAlignment="1">
      <alignment horizontal="left" vertical="center"/>
    </xf>
    <xf numFmtId="38" fontId="11" fillId="0" borderId="0" xfId="5" applyFont="1" applyBorder="1" applyAlignment="1">
      <alignment vertical="center"/>
    </xf>
    <xf numFmtId="0" fontId="17" fillId="0" borderId="0" xfId="1" applyFont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2" xfId="1" applyFont="1" applyBorder="1" applyAlignment="1">
      <alignment horizontal="center" vertical="center" wrapText="1"/>
    </xf>
    <xf numFmtId="0" fontId="11" fillId="0" borderId="44" xfId="1" applyFont="1" applyFill="1" applyBorder="1" applyAlignment="1">
      <alignment horizontal="center" vertical="center" wrapText="1"/>
    </xf>
    <xf numFmtId="190" fontId="11" fillId="0" borderId="44" xfId="1" applyNumberFormat="1" applyFont="1" applyFill="1" applyBorder="1" applyAlignment="1">
      <alignment horizontal="right" vertical="center" wrapText="1"/>
    </xf>
    <xf numFmtId="191" fontId="11" fillId="0" borderId="44" xfId="1" applyNumberFormat="1" applyFont="1" applyFill="1" applyBorder="1" applyAlignment="1">
      <alignment horizontal="right" vertical="center" wrapText="1"/>
    </xf>
    <xf numFmtId="192" fontId="11" fillId="0" borderId="44" xfId="1" applyNumberFormat="1" applyFont="1" applyFill="1" applyBorder="1" applyAlignment="1">
      <alignment horizontal="right" vertical="center" wrapText="1"/>
    </xf>
    <xf numFmtId="193" fontId="11" fillId="0" borderId="0" xfId="1" applyNumberFormat="1" applyFont="1" applyFill="1" applyAlignment="1">
      <alignment vertical="center"/>
    </xf>
    <xf numFmtId="192" fontId="11" fillId="0" borderId="0" xfId="1" applyNumberFormat="1" applyFont="1" applyAlignment="1">
      <alignment vertical="center"/>
    </xf>
    <xf numFmtId="0" fontId="11" fillId="2" borderId="44" xfId="1" applyFont="1" applyFill="1" applyBorder="1" applyAlignment="1">
      <alignment horizontal="center" vertical="center" wrapText="1"/>
    </xf>
    <xf numFmtId="190" fontId="11" fillId="2" borderId="44" xfId="1" applyNumberFormat="1" applyFont="1" applyFill="1" applyBorder="1" applyAlignment="1">
      <alignment horizontal="right" vertical="center" wrapText="1"/>
    </xf>
    <xf numFmtId="191" fontId="11" fillId="2" borderId="44" xfId="1" applyNumberFormat="1" applyFont="1" applyFill="1" applyBorder="1" applyAlignment="1">
      <alignment horizontal="right" vertical="center" wrapText="1"/>
    </xf>
    <xf numFmtId="192" fontId="11" fillId="2" borderId="44" xfId="1" applyNumberFormat="1" applyFont="1" applyFill="1" applyBorder="1" applyAlignment="1">
      <alignment horizontal="right" vertical="center" wrapText="1"/>
    </xf>
    <xf numFmtId="2" fontId="11" fillId="0" borderId="0" xfId="1" applyNumberFormat="1" applyFont="1" applyAlignment="1">
      <alignment vertical="center"/>
    </xf>
    <xf numFmtId="0" fontId="11" fillId="0" borderId="17" xfId="1" applyFont="1" applyFill="1" applyBorder="1" applyAlignment="1">
      <alignment horizontal="justify" vertical="center" wrapText="1"/>
    </xf>
    <xf numFmtId="3" fontId="11" fillId="0" borderId="46" xfId="1" applyNumberFormat="1" applyFont="1" applyFill="1" applyBorder="1" applyAlignment="1">
      <alignment horizontal="right" vertical="center" wrapText="1"/>
    </xf>
    <xf numFmtId="192" fontId="11" fillId="0" borderId="0" xfId="1" applyNumberFormat="1" applyFont="1" applyBorder="1" applyAlignment="1">
      <alignment vertical="center"/>
    </xf>
    <xf numFmtId="0" fontId="11" fillId="0" borderId="0" xfId="1" applyFont="1" applyAlignment="1">
      <alignment vertical="center" shrinkToFit="1"/>
    </xf>
    <xf numFmtId="0" fontId="11" fillId="0" borderId="31" xfId="1" applyFont="1" applyFill="1" applyBorder="1" applyAlignment="1">
      <alignment horizontal="center" vertical="center" wrapText="1"/>
    </xf>
    <xf numFmtId="190" fontId="11" fillId="0" borderId="31" xfId="1" applyNumberFormat="1" applyFont="1" applyFill="1" applyBorder="1" applyAlignment="1">
      <alignment horizontal="right" vertical="center" wrapText="1"/>
    </xf>
    <xf numFmtId="191" fontId="11" fillId="0" borderId="31" xfId="1" applyNumberFormat="1" applyFont="1" applyFill="1" applyBorder="1" applyAlignment="1">
      <alignment horizontal="right" vertical="center" wrapText="1"/>
    </xf>
    <xf numFmtId="192" fontId="11" fillId="0" borderId="31" xfId="1" applyNumberFormat="1" applyFont="1" applyFill="1" applyBorder="1" applyAlignment="1">
      <alignment horizontal="right" vertical="center" wrapText="1"/>
    </xf>
    <xf numFmtId="191" fontId="11" fillId="2" borderId="69" xfId="1" applyNumberFormat="1" applyFont="1" applyFill="1" applyBorder="1" applyAlignment="1">
      <alignment horizontal="right" vertical="center" wrapText="1"/>
    </xf>
    <xf numFmtId="192" fontId="11" fillId="2" borderId="46" xfId="1" applyNumberFormat="1" applyFont="1" applyFill="1" applyBorder="1" applyAlignment="1">
      <alignment horizontal="right" vertical="center" wrapText="1"/>
    </xf>
    <xf numFmtId="3" fontId="11" fillId="0" borderId="70" xfId="1" applyNumberFormat="1" applyFont="1" applyFill="1" applyBorder="1" applyAlignment="1">
      <alignment horizontal="right" vertical="center" wrapText="1"/>
    </xf>
    <xf numFmtId="191" fontId="11" fillId="0" borderId="69" xfId="1" applyNumberFormat="1" applyFont="1" applyFill="1" applyBorder="1" applyAlignment="1">
      <alignment horizontal="right" vertical="center" wrapText="1"/>
    </xf>
    <xf numFmtId="192" fontId="11" fillId="0" borderId="46" xfId="1" applyNumberFormat="1" applyFont="1" applyFill="1" applyBorder="1" applyAlignment="1">
      <alignment horizontal="right" vertical="center" wrapText="1"/>
    </xf>
    <xf numFmtId="190" fontId="11" fillId="0" borderId="48" xfId="1" applyNumberFormat="1" applyFont="1" applyFill="1" applyBorder="1" applyAlignment="1">
      <alignment horizontal="right" vertical="center" wrapText="1"/>
    </xf>
    <xf numFmtId="191" fontId="11" fillId="0" borderId="67" xfId="1" applyNumberFormat="1" applyFont="1" applyFill="1" applyBorder="1" applyAlignment="1">
      <alignment horizontal="right" vertical="center" wrapText="1"/>
    </xf>
    <xf numFmtId="192" fontId="11" fillId="0" borderId="48" xfId="1" applyNumberFormat="1" applyFont="1" applyFill="1" applyBorder="1" applyAlignment="1">
      <alignment horizontal="right" vertical="center" wrapText="1"/>
    </xf>
    <xf numFmtId="3" fontId="11" fillId="0" borderId="59" xfId="1" applyNumberFormat="1" applyFont="1" applyFill="1" applyBorder="1" applyAlignment="1">
      <alignment horizontal="right" vertical="center" wrapText="1"/>
    </xf>
    <xf numFmtId="0" fontId="11" fillId="0" borderId="0" xfId="1" applyFont="1" applyFill="1" applyAlignment="1">
      <alignment vertical="center" wrapText="1"/>
    </xf>
    <xf numFmtId="4" fontId="11" fillId="0" borderId="0" xfId="1" applyNumberFormat="1" applyFont="1" applyFill="1" applyAlignment="1">
      <alignment vertical="center" wrapText="1"/>
    </xf>
    <xf numFmtId="41" fontId="11" fillId="0" borderId="44" xfId="1" applyNumberFormat="1" applyFont="1" applyFill="1" applyBorder="1" applyAlignment="1">
      <alignment horizontal="right" vertical="center"/>
    </xf>
    <xf numFmtId="41" fontId="11" fillId="0" borderId="48" xfId="1" applyNumberFormat="1" applyFont="1" applyBorder="1" applyAlignment="1">
      <alignment horizontal="right" vertical="center"/>
    </xf>
    <xf numFmtId="176" fontId="11" fillId="2" borderId="33" xfId="1" applyNumberFormat="1" applyFont="1" applyFill="1" applyBorder="1" applyAlignment="1">
      <alignment horizontal="right" vertical="center"/>
    </xf>
    <xf numFmtId="41" fontId="11" fillId="0" borderId="40" xfId="1" applyNumberFormat="1" applyFont="1" applyBorder="1" applyAlignment="1">
      <alignment horizontal="right" vertical="center"/>
    </xf>
    <xf numFmtId="41" fontId="11" fillId="0" borderId="34" xfId="1" applyNumberFormat="1" applyFont="1" applyBorder="1" applyAlignment="1">
      <alignment horizontal="right" vertical="center"/>
    </xf>
    <xf numFmtId="176" fontId="11" fillId="0" borderId="49" xfId="1" applyNumberFormat="1" applyFont="1" applyBorder="1" applyAlignment="1">
      <alignment horizontal="right" vertical="center"/>
    </xf>
    <xf numFmtId="176" fontId="11" fillId="2" borderId="0" xfId="1" applyNumberFormat="1" applyFont="1" applyFill="1" applyBorder="1" applyAlignment="1">
      <alignment horizontal="right" vertical="center"/>
    </xf>
    <xf numFmtId="41" fontId="11" fillId="0" borderId="33" xfId="1" applyNumberFormat="1" applyFont="1" applyBorder="1" applyAlignment="1">
      <alignment horizontal="right" vertical="center"/>
    </xf>
    <xf numFmtId="176" fontId="11" fillId="0" borderId="0" xfId="1" applyNumberFormat="1" applyFont="1" applyBorder="1" applyAlignment="1">
      <alignment horizontal="right" vertical="center"/>
    </xf>
    <xf numFmtId="176" fontId="11" fillId="0" borderId="38" xfId="1" applyNumberFormat="1" applyFont="1" applyBorder="1" applyAlignment="1">
      <alignment horizontal="right" vertical="center"/>
    </xf>
    <xf numFmtId="0" fontId="11" fillId="2" borderId="71" xfId="1" applyFont="1" applyFill="1" applyBorder="1" applyAlignment="1">
      <alignment horizontal="center" vertical="center"/>
    </xf>
    <xf numFmtId="41" fontId="11" fillId="2" borderId="72" xfId="1" applyNumberFormat="1" applyFont="1" applyFill="1" applyBorder="1" applyAlignment="1">
      <alignment vertical="center"/>
    </xf>
    <xf numFmtId="0" fontId="11" fillId="0" borderId="0" xfId="1" applyFont="1" applyAlignment="1">
      <alignment horizontal="right" vertical="top"/>
    </xf>
    <xf numFmtId="0" fontId="11" fillId="0" borderId="5" xfId="1" applyNumberFormat="1" applyFont="1" applyBorder="1" applyAlignment="1">
      <alignment horizontal="center" vertical="center"/>
    </xf>
    <xf numFmtId="41" fontId="11" fillId="0" borderId="33" xfId="5" applyNumberFormat="1" applyFont="1" applyBorder="1" applyAlignment="1">
      <alignment vertical="center"/>
    </xf>
    <xf numFmtId="0" fontId="11" fillId="2" borderId="5" xfId="1" applyNumberFormat="1" applyFont="1" applyFill="1" applyBorder="1" applyAlignment="1">
      <alignment horizontal="center" vertical="center"/>
    </xf>
    <xf numFmtId="41" fontId="11" fillId="2" borderId="33" xfId="5" applyNumberFormat="1" applyFont="1" applyFill="1" applyBorder="1" applyAlignment="1">
      <alignment vertical="center"/>
    </xf>
    <xf numFmtId="0" fontId="11" fillId="0" borderId="23" xfId="1" applyFont="1" applyBorder="1" applyAlignment="1">
      <alignment horizontal="center" vertical="center"/>
    </xf>
    <xf numFmtId="41" fontId="11" fillId="0" borderId="45" xfId="5" applyNumberFormat="1" applyFont="1" applyBorder="1" applyAlignment="1">
      <alignment vertical="center"/>
    </xf>
    <xf numFmtId="0" fontId="7" fillId="0" borderId="0" xfId="1" applyFont="1" applyBorder="1" applyAlignment="1">
      <alignment vertical="center" wrapText="1"/>
    </xf>
    <xf numFmtId="0" fontId="10" fillId="0" borderId="0" xfId="1" applyFont="1" applyBorder="1" applyAlignment="1">
      <alignment horizontal="left" vertical="center" wrapText="1"/>
    </xf>
    <xf numFmtId="41" fontId="11" fillId="0" borderId="44" xfId="5" applyNumberFormat="1" applyFont="1" applyFill="1" applyBorder="1" applyAlignment="1">
      <alignment horizontal="right" vertical="center" shrinkToFit="1"/>
    </xf>
    <xf numFmtId="38" fontId="11" fillId="0" borderId="44" xfId="5" applyFont="1" applyBorder="1" applyAlignment="1">
      <alignment horizontal="center" vertical="center" shrinkToFit="1"/>
    </xf>
    <xf numFmtId="0" fontId="11" fillId="2" borderId="44" xfId="1" applyFont="1" applyFill="1" applyBorder="1" applyAlignment="1">
      <alignment horizontal="center" vertical="center" shrinkToFit="1"/>
    </xf>
    <xf numFmtId="41" fontId="11" fillId="2" borderId="44" xfId="5" applyNumberFormat="1" applyFont="1" applyFill="1" applyBorder="1" applyAlignment="1">
      <alignment horizontal="right" vertical="center" shrinkToFit="1"/>
    </xf>
    <xf numFmtId="38" fontId="11" fillId="2" borderId="44" xfId="5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wrapText="1" shrinkToFit="1"/>
    </xf>
    <xf numFmtId="0" fontId="11" fillId="2" borderId="67" xfId="1" applyFont="1" applyFill="1" applyBorder="1" applyAlignment="1">
      <alignment horizontal="justify" vertical="center" shrinkToFit="1"/>
    </xf>
    <xf numFmtId="0" fontId="11" fillId="0" borderId="23" xfId="1" applyFont="1" applyBorder="1" applyAlignment="1">
      <alignment vertical="center" wrapText="1"/>
    </xf>
    <xf numFmtId="3" fontId="11" fillId="0" borderId="0" xfId="1" applyNumberFormat="1" applyFont="1" applyBorder="1" applyAlignment="1">
      <alignment horizontal="right" vertical="center" wrapText="1"/>
    </xf>
    <xf numFmtId="0" fontId="17" fillId="0" borderId="0" xfId="1" applyFont="1" applyBorder="1" applyAlignment="1">
      <alignment vertical="center" wrapText="1"/>
    </xf>
    <xf numFmtId="0" fontId="17" fillId="0" borderId="0" xfId="1" applyFont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1" fillId="0" borderId="44" xfId="1" applyFont="1" applyBorder="1" applyAlignment="1">
      <alignment horizontal="center" vertical="center" justifyLastLine="1"/>
    </xf>
    <xf numFmtId="43" fontId="11" fillId="0" borderId="34" xfId="1" applyNumberFormat="1" applyFont="1" applyBorder="1" applyAlignment="1">
      <alignment vertical="center"/>
    </xf>
    <xf numFmtId="43" fontId="11" fillId="0" borderId="49" xfId="1" applyNumberFormat="1" applyFont="1" applyBorder="1" applyAlignment="1">
      <alignment vertical="center"/>
    </xf>
    <xf numFmtId="0" fontId="11" fillId="2" borderId="44" xfId="1" applyFont="1" applyFill="1" applyBorder="1" applyAlignment="1">
      <alignment horizontal="center" vertical="center" justifyLastLine="1"/>
    </xf>
    <xf numFmtId="43" fontId="11" fillId="2" borderId="33" xfId="1" applyNumberFormat="1" applyFont="1" applyFill="1" applyBorder="1" applyAlignment="1">
      <alignment vertical="center"/>
    </xf>
    <xf numFmtId="176" fontId="11" fillId="0" borderId="33" xfId="1" applyNumberFormat="1" applyFont="1" applyBorder="1" applyAlignment="1">
      <alignment vertical="center"/>
    </xf>
    <xf numFmtId="176" fontId="11" fillId="0" borderId="33" xfId="5" applyNumberFormat="1" applyFont="1" applyBorder="1" applyAlignment="1">
      <alignment vertical="center"/>
    </xf>
    <xf numFmtId="41" fontId="11" fillId="2" borderId="45" xfId="1" applyNumberFormat="1" applyFont="1" applyFill="1" applyBorder="1" applyAlignment="1">
      <alignment vertical="center"/>
    </xf>
    <xf numFmtId="49" fontId="17" fillId="0" borderId="0" xfId="1" applyNumberFormat="1" applyFont="1" applyAlignment="1">
      <alignment vertical="center"/>
    </xf>
    <xf numFmtId="49" fontId="11" fillId="0" borderId="0" xfId="1" applyNumberFormat="1" applyFont="1" applyAlignment="1">
      <alignment vertical="center"/>
    </xf>
    <xf numFmtId="49" fontId="11" fillId="0" borderId="0" xfId="1" applyNumberFormat="1" applyFont="1" applyAlignment="1">
      <alignment horizontal="right" vertical="center"/>
    </xf>
    <xf numFmtId="49" fontId="11" fillId="0" borderId="27" xfId="1" applyNumberFormat="1" applyFont="1" applyBorder="1" applyAlignment="1">
      <alignment horizontal="center" vertical="center"/>
    </xf>
    <xf numFmtId="49" fontId="11" fillId="0" borderId="30" xfId="1" applyNumberFormat="1" applyFont="1" applyBorder="1" applyAlignment="1">
      <alignment horizontal="center" vertical="center"/>
    </xf>
    <xf numFmtId="41" fontId="11" fillId="0" borderId="34" xfId="5" applyNumberFormat="1" applyFont="1" applyBorder="1" applyAlignment="1">
      <alignment vertical="center"/>
    </xf>
    <xf numFmtId="41" fontId="11" fillId="0" borderId="49" xfId="5" applyNumberFormat="1" applyFont="1" applyBorder="1" applyAlignment="1">
      <alignment vertical="center"/>
    </xf>
    <xf numFmtId="194" fontId="11" fillId="0" borderId="0" xfId="10" applyNumberFormat="1" applyFont="1" applyFill="1" applyBorder="1" applyAlignment="1">
      <alignment vertical="center"/>
    </xf>
    <xf numFmtId="194" fontId="11" fillId="2" borderId="0" xfId="10" applyNumberFormat="1" applyFont="1" applyFill="1" applyBorder="1" applyAlignment="1">
      <alignment vertical="center"/>
    </xf>
    <xf numFmtId="0" fontId="11" fillId="0" borderId="23" xfId="1" applyFont="1" applyFill="1" applyBorder="1" applyAlignment="1">
      <alignment horizontal="right" vertical="center"/>
    </xf>
    <xf numFmtId="41" fontId="11" fillId="0" borderId="38" xfId="5" applyNumberFormat="1" applyFont="1" applyFill="1" applyBorder="1" applyAlignment="1">
      <alignment vertical="center"/>
    </xf>
    <xf numFmtId="194" fontId="11" fillId="0" borderId="38" xfId="10" applyNumberFormat="1" applyFont="1" applyFill="1" applyBorder="1" applyAlignment="1">
      <alignment vertical="center"/>
    </xf>
    <xf numFmtId="38" fontId="11" fillId="0" borderId="0" xfId="5" applyFont="1" applyBorder="1" applyAlignment="1">
      <alignment horizontal="justify" vertical="center" wrapText="1"/>
    </xf>
    <xf numFmtId="38" fontId="11" fillId="0" borderId="0" xfId="5" applyFont="1" applyBorder="1" applyAlignment="1">
      <alignment horizontal="right" vertical="center" wrapText="1"/>
    </xf>
    <xf numFmtId="49" fontId="11" fillId="0" borderId="0" xfId="5" applyNumberFormat="1" applyFont="1" applyBorder="1" applyAlignment="1">
      <alignment horizontal="right" vertical="center" wrapText="1"/>
    </xf>
    <xf numFmtId="38" fontId="11" fillId="0" borderId="44" xfId="5" applyFont="1" applyBorder="1" applyAlignment="1">
      <alignment horizontal="center" vertical="center"/>
    </xf>
    <xf numFmtId="38" fontId="23" fillId="0" borderId="44" xfId="5" applyFont="1" applyBorder="1" applyAlignment="1">
      <alignment horizontal="center" vertical="center" wrapText="1"/>
    </xf>
    <xf numFmtId="38" fontId="11" fillId="0" borderId="44" xfId="5" applyFont="1" applyBorder="1" applyAlignment="1">
      <alignment horizontal="center" vertical="center" wrapText="1"/>
    </xf>
    <xf numFmtId="41" fontId="11" fillId="0" borderId="34" xfId="5" applyNumberFormat="1" applyFont="1" applyBorder="1" applyAlignment="1">
      <alignment horizontal="right" vertical="center"/>
    </xf>
    <xf numFmtId="41" fontId="11" fillId="0" borderId="49" xfId="5" applyNumberFormat="1" applyFont="1" applyBorder="1" applyAlignment="1">
      <alignment horizontal="right" vertical="center"/>
    </xf>
    <xf numFmtId="195" fontId="11" fillId="0" borderId="49" xfId="5" applyNumberFormat="1" applyFont="1" applyBorder="1" applyAlignment="1">
      <alignment horizontal="right" vertical="center"/>
    </xf>
    <xf numFmtId="176" fontId="11" fillId="0" borderId="49" xfId="5" applyNumberFormat="1" applyFont="1" applyBorder="1" applyAlignment="1">
      <alignment horizontal="right" vertical="center"/>
    </xf>
    <xf numFmtId="41" fontId="11" fillId="0" borderId="33" xfId="5" applyNumberFormat="1" applyFont="1" applyBorder="1" applyAlignment="1">
      <alignment horizontal="right" vertical="center"/>
    </xf>
    <xf numFmtId="41" fontId="11" fillId="0" borderId="0" xfId="5" applyNumberFormat="1" applyFont="1" applyBorder="1" applyAlignment="1">
      <alignment horizontal="right" vertical="center"/>
    </xf>
    <xf numFmtId="195" fontId="11" fillId="0" borderId="0" xfId="5" applyNumberFormat="1" applyFont="1" applyBorder="1" applyAlignment="1">
      <alignment horizontal="right" vertical="center"/>
    </xf>
    <xf numFmtId="176" fontId="11" fillId="0" borderId="0" xfId="5" applyNumberFormat="1" applyFont="1" applyBorder="1" applyAlignment="1">
      <alignment horizontal="right" vertical="center"/>
    </xf>
    <xf numFmtId="38" fontId="11" fillId="2" borderId="44" xfId="5" applyFont="1" applyFill="1" applyBorder="1" applyAlignment="1">
      <alignment horizontal="center" vertical="center" wrapText="1"/>
    </xf>
    <xf numFmtId="41" fontId="11" fillId="2" borderId="33" xfId="5" applyNumberFormat="1" applyFont="1" applyFill="1" applyBorder="1" applyAlignment="1">
      <alignment horizontal="right" vertical="center"/>
    </xf>
    <xf numFmtId="195" fontId="11" fillId="2" borderId="0" xfId="5" applyNumberFormat="1" applyFont="1" applyFill="1" applyBorder="1" applyAlignment="1">
      <alignment horizontal="right" vertical="center"/>
    </xf>
    <xf numFmtId="38" fontId="11" fillId="2" borderId="48" xfId="5" applyFont="1" applyFill="1" applyBorder="1" applyAlignment="1">
      <alignment horizontal="center" vertical="center" wrapText="1"/>
    </xf>
    <xf numFmtId="41" fontId="11" fillId="2" borderId="45" xfId="5" applyNumberFormat="1" applyFont="1" applyFill="1" applyBorder="1" applyAlignment="1">
      <alignment horizontal="right" vertical="center"/>
    </xf>
    <xf numFmtId="41" fontId="11" fillId="2" borderId="38" xfId="5" applyNumberFormat="1" applyFont="1" applyFill="1" applyBorder="1" applyAlignment="1">
      <alignment horizontal="right" vertical="center"/>
    </xf>
    <xf numFmtId="195" fontId="11" fillId="2" borderId="38" xfId="5" applyNumberFormat="1" applyFont="1" applyFill="1" applyBorder="1" applyAlignment="1">
      <alignment horizontal="right" vertical="center"/>
    </xf>
    <xf numFmtId="176" fontId="11" fillId="2" borderId="38" xfId="5" applyNumberFormat="1" applyFont="1" applyFill="1" applyBorder="1" applyAlignment="1">
      <alignment horizontal="right" vertical="center"/>
    </xf>
    <xf numFmtId="38" fontId="11" fillId="0" borderId="41" xfId="5" applyFont="1" applyBorder="1" applyAlignment="1">
      <alignment vertical="center" wrapText="1"/>
    </xf>
    <xf numFmtId="38" fontId="11" fillId="0" borderId="41" xfId="5" applyFont="1" applyBorder="1" applyAlignment="1">
      <alignment horizontal="right" vertical="center"/>
    </xf>
    <xf numFmtId="49" fontId="11" fillId="0" borderId="0" xfId="5" applyNumberFormat="1" applyFont="1" applyAlignment="1">
      <alignment vertical="center"/>
    </xf>
    <xf numFmtId="41" fontId="11" fillId="0" borderId="44" xfId="1" applyNumberFormat="1" applyFont="1" applyBorder="1" applyAlignment="1">
      <alignment vertical="center"/>
    </xf>
    <xf numFmtId="41" fontId="11" fillId="0" borderId="46" xfId="1" applyNumberFormat="1" applyFont="1" applyBorder="1" applyAlignment="1">
      <alignment vertical="center"/>
    </xf>
    <xf numFmtId="0" fontId="11" fillId="2" borderId="44" xfId="1" applyFont="1" applyFill="1" applyBorder="1" applyAlignment="1">
      <alignment horizontal="center" vertical="center"/>
    </xf>
    <xf numFmtId="41" fontId="11" fillId="2" borderId="44" xfId="1" applyNumberFormat="1" applyFont="1" applyFill="1" applyBorder="1" applyAlignment="1">
      <alignment vertical="center"/>
    </xf>
    <xf numFmtId="41" fontId="11" fillId="2" borderId="46" xfId="1" applyNumberFormat="1" applyFont="1" applyFill="1" applyBorder="1" applyAlignment="1">
      <alignment vertical="center"/>
    </xf>
    <xf numFmtId="0" fontId="11" fillId="2" borderId="48" xfId="1" applyFont="1" applyFill="1" applyBorder="1" applyAlignment="1">
      <alignment horizontal="center" vertical="center"/>
    </xf>
    <xf numFmtId="41" fontId="11" fillId="2" borderId="48" xfId="1" applyNumberFormat="1" applyFont="1" applyFill="1" applyBorder="1" applyAlignment="1">
      <alignment vertical="center"/>
    </xf>
    <xf numFmtId="41" fontId="11" fillId="2" borderId="59" xfId="1" applyNumberFormat="1" applyFont="1" applyFill="1" applyBorder="1" applyAlignment="1">
      <alignment vertical="center"/>
    </xf>
    <xf numFmtId="0" fontId="35" fillId="0" borderId="0" xfId="1" applyFont="1" applyAlignment="1">
      <alignment vertical="center"/>
    </xf>
    <xf numFmtId="177" fontId="17" fillId="0" borderId="0" xfId="1" applyNumberFormat="1" applyFont="1" applyAlignment="1">
      <alignment vertical="center"/>
    </xf>
    <xf numFmtId="177" fontId="11" fillId="0" borderId="0" xfId="1" applyNumberFormat="1" applyFont="1" applyAlignment="1">
      <alignment horizontal="right" vertical="center"/>
    </xf>
    <xf numFmtId="177" fontId="11" fillId="0" borderId="30" xfId="1" applyNumberFormat="1" applyFont="1" applyBorder="1" applyAlignment="1">
      <alignment horizontal="center" vertical="center"/>
    </xf>
    <xf numFmtId="191" fontId="11" fillId="0" borderId="0" xfId="1" applyNumberFormat="1" applyFont="1" applyBorder="1" applyAlignment="1">
      <alignment vertical="center"/>
    </xf>
    <xf numFmtId="40" fontId="11" fillId="0" borderId="49" xfId="5" applyNumberFormat="1" applyFont="1" applyBorder="1" applyAlignment="1">
      <alignment vertical="center"/>
    </xf>
    <xf numFmtId="3" fontId="11" fillId="2" borderId="0" xfId="1" applyNumberFormat="1" applyFont="1" applyFill="1" applyBorder="1" applyAlignment="1">
      <alignment vertical="center"/>
    </xf>
    <xf numFmtId="38" fontId="11" fillId="2" borderId="0" xfId="5" applyFont="1" applyFill="1" applyBorder="1" applyAlignment="1">
      <alignment vertical="center"/>
    </xf>
    <xf numFmtId="191" fontId="11" fillId="2" borderId="0" xfId="1" applyNumberFormat="1" applyFont="1" applyFill="1" applyBorder="1" applyAlignment="1">
      <alignment vertical="center"/>
    </xf>
    <xf numFmtId="40" fontId="11" fillId="2" borderId="0" xfId="5" applyNumberFormat="1" applyFont="1" applyFill="1" applyBorder="1" applyAlignment="1">
      <alignment vertical="center"/>
    </xf>
    <xf numFmtId="40" fontId="11" fillId="0" borderId="0" xfId="5" applyNumberFormat="1" applyFont="1" applyBorder="1" applyAlignment="1">
      <alignment vertical="center"/>
    </xf>
    <xf numFmtId="3" fontId="11" fillId="0" borderId="38" xfId="1" applyNumberFormat="1" applyFont="1" applyBorder="1" applyAlignment="1">
      <alignment vertical="center"/>
    </xf>
    <xf numFmtId="38" fontId="11" fillId="0" borderId="38" xfId="5" applyFont="1" applyBorder="1" applyAlignment="1">
      <alignment vertical="center"/>
    </xf>
    <xf numFmtId="191" fontId="11" fillId="0" borderId="38" xfId="1" applyNumberFormat="1" applyFont="1" applyBorder="1" applyAlignment="1">
      <alignment vertical="center"/>
    </xf>
    <xf numFmtId="40" fontId="11" fillId="0" borderId="38" xfId="5" applyNumberFormat="1" applyFont="1" applyBorder="1" applyAlignment="1">
      <alignment vertical="center"/>
    </xf>
    <xf numFmtId="193" fontId="17" fillId="0" borderId="0" xfId="1" applyNumberFormat="1" applyFont="1" applyAlignment="1">
      <alignment vertical="center"/>
    </xf>
    <xf numFmtId="193" fontId="11" fillId="0" borderId="0" xfId="1" applyNumberFormat="1" applyFont="1" applyAlignment="1">
      <alignment horizontal="right" vertical="center"/>
    </xf>
    <xf numFmtId="193" fontId="11" fillId="0" borderId="30" xfId="1" applyNumberFormat="1" applyFont="1" applyBorder="1" applyAlignment="1">
      <alignment horizontal="center" vertical="center"/>
    </xf>
    <xf numFmtId="193" fontId="11" fillId="0" borderId="0" xfId="1" applyNumberFormat="1" applyFont="1" applyAlignment="1">
      <alignment vertical="center"/>
    </xf>
    <xf numFmtId="38" fontId="7" fillId="0" borderId="0" xfId="5" applyFont="1" applyAlignment="1">
      <alignment vertical="center"/>
    </xf>
    <xf numFmtId="38" fontId="10" fillId="0" borderId="0" xfId="5" applyFont="1" applyAlignment="1">
      <alignment vertical="center"/>
    </xf>
    <xf numFmtId="38" fontId="11" fillId="0" borderId="22" xfId="5" applyFont="1" applyBorder="1" applyAlignment="1">
      <alignment horizontal="center" vertical="center"/>
    </xf>
    <xf numFmtId="38" fontId="11" fillId="0" borderId="27" xfId="5" applyFont="1" applyBorder="1" applyAlignment="1">
      <alignment horizontal="center" vertical="center"/>
    </xf>
    <xf numFmtId="38" fontId="11" fillId="0" borderId="27" xfId="5" applyFont="1" applyBorder="1" applyAlignment="1">
      <alignment horizontal="center" vertical="center" wrapText="1"/>
    </xf>
    <xf numFmtId="38" fontId="11" fillId="0" borderId="30" xfId="5" applyFont="1" applyBorder="1" applyAlignment="1">
      <alignment horizontal="center" vertical="center" wrapText="1"/>
    </xf>
    <xf numFmtId="38" fontId="11" fillId="0" borderId="9" xfId="5" applyFont="1" applyBorder="1" applyAlignment="1">
      <alignment horizontal="right" vertical="center"/>
    </xf>
    <xf numFmtId="38" fontId="11" fillId="2" borderId="5" xfId="5" applyFont="1" applyFill="1" applyBorder="1" applyAlignment="1">
      <alignment horizontal="right" vertical="center"/>
    </xf>
    <xf numFmtId="38" fontId="11" fillId="0" borderId="5" xfId="5" applyFont="1" applyBorder="1" applyAlignment="1">
      <alignment horizontal="right" vertical="center"/>
    </xf>
    <xf numFmtId="38" fontId="11" fillId="0" borderId="23" xfId="5" applyFont="1" applyFill="1" applyBorder="1" applyAlignment="1">
      <alignment horizontal="right" vertical="center"/>
    </xf>
    <xf numFmtId="41" fontId="11" fillId="0" borderId="45" xfId="5" applyNumberFormat="1" applyFont="1" applyFill="1" applyBorder="1" applyAlignment="1">
      <alignment vertical="center"/>
    </xf>
    <xf numFmtId="38" fontId="17" fillId="0" borderId="0" xfId="5" applyFont="1" applyAlignment="1">
      <alignment horizontal="right" vertical="center"/>
    </xf>
    <xf numFmtId="38" fontId="11" fillId="0" borderId="22" xfId="5" applyFont="1" applyBorder="1" applyAlignment="1">
      <alignment horizontal="center" vertical="center" wrapText="1" shrinkToFit="1"/>
    </xf>
    <xf numFmtId="0" fontId="17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43" fontId="11" fillId="0" borderId="0" xfId="1" applyNumberFormat="1" applyFont="1" applyBorder="1" applyAlignment="1">
      <alignment horizontal="right" vertical="center"/>
    </xf>
    <xf numFmtId="43" fontId="11" fillId="2" borderId="0" xfId="1" applyNumberFormat="1" applyFont="1" applyFill="1" applyBorder="1" applyAlignment="1">
      <alignment horizontal="right" vertical="center"/>
    </xf>
    <xf numFmtId="43" fontId="11" fillId="0" borderId="38" xfId="1" applyNumberFormat="1" applyFont="1" applyFill="1" applyBorder="1" applyAlignment="1">
      <alignment horizontal="right" vertical="center"/>
    </xf>
    <xf numFmtId="0" fontId="17" fillId="0" borderId="0" xfId="1" applyFont="1" applyAlignment="1">
      <alignment horizontal="left" vertical="center"/>
    </xf>
    <xf numFmtId="41" fontId="11" fillId="0" borderId="0" xfId="1" applyNumberFormat="1" applyFont="1" applyBorder="1" applyAlignment="1">
      <alignment vertical="center" wrapText="1"/>
    </xf>
    <xf numFmtId="41" fontId="11" fillId="2" borderId="0" xfId="1" applyNumberFormat="1" applyFont="1" applyFill="1" applyBorder="1" applyAlignment="1">
      <alignment vertical="center" wrapText="1"/>
    </xf>
    <xf numFmtId="41" fontId="11" fillId="0" borderId="38" xfId="1" applyNumberFormat="1" applyFont="1" applyBorder="1" applyAlignment="1">
      <alignment vertical="center" wrapText="1"/>
    </xf>
    <xf numFmtId="0" fontId="11" fillId="0" borderId="1" xfId="1" applyFont="1" applyBorder="1" applyAlignment="1">
      <alignment horizontal="center" vertical="center" wrapText="1"/>
    </xf>
    <xf numFmtId="41" fontId="11" fillId="0" borderId="41" xfId="1" applyNumberFormat="1" applyFont="1" applyBorder="1" applyAlignment="1">
      <alignment vertical="center" wrapText="1"/>
    </xf>
    <xf numFmtId="0" fontId="11" fillId="0" borderId="23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right" vertical="center" wrapText="1"/>
    </xf>
    <xf numFmtId="0" fontId="11" fillId="0" borderId="23" xfId="1" applyFont="1" applyFill="1" applyBorder="1" applyAlignment="1">
      <alignment horizontal="right" vertical="center" wrapText="1"/>
    </xf>
    <xf numFmtId="0" fontId="11" fillId="0" borderId="9" xfId="1" applyFont="1" applyBorder="1" applyAlignment="1">
      <alignment horizontal="left" vertical="center" wrapText="1"/>
    </xf>
    <xf numFmtId="0" fontId="11" fillId="2" borderId="5" xfId="1" applyFont="1" applyFill="1" applyBorder="1" applyAlignment="1">
      <alignment horizontal="left" vertical="center" wrapText="1"/>
    </xf>
    <xf numFmtId="0" fontId="11" fillId="0" borderId="5" xfId="1" applyFont="1" applyBorder="1" applyAlignment="1">
      <alignment horizontal="left" vertical="center" wrapText="1"/>
    </xf>
    <xf numFmtId="0" fontId="17" fillId="0" borderId="0" xfId="1" applyFont="1" applyAlignment="1">
      <alignment horizontal="justify" vertical="center"/>
    </xf>
    <xf numFmtId="0" fontId="17" fillId="0" borderId="0" xfId="1" applyFont="1" applyBorder="1" applyAlignment="1">
      <alignment horizontal="center" vertical="center"/>
    </xf>
    <xf numFmtId="41" fontId="11" fillId="0" borderId="49" xfId="1" applyNumberFormat="1" applyFont="1" applyBorder="1" applyAlignment="1">
      <alignment horizontal="center" vertical="center"/>
    </xf>
    <xf numFmtId="41" fontId="20" fillId="0" borderId="0" xfId="1" applyNumberFormat="1" applyFont="1" applyFill="1" applyBorder="1" applyAlignment="1">
      <alignment horizontal="right" vertical="center"/>
    </xf>
    <xf numFmtId="41" fontId="20" fillId="2" borderId="0" xfId="1" applyNumberFormat="1" applyFont="1" applyFill="1" applyBorder="1" applyAlignment="1">
      <alignment horizontal="right" vertical="center"/>
    </xf>
    <xf numFmtId="41" fontId="20" fillId="0" borderId="38" xfId="1" applyNumberFormat="1" applyFont="1" applyFill="1" applyBorder="1" applyAlignment="1">
      <alignment horizontal="right" vertical="center"/>
    </xf>
    <xf numFmtId="41" fontId="20" fillId="0" borderId="38" xfId="1" applyNumberFormat="1" applyFont="1" applyBorder="1" applyAlignment="1">
      <alignment horizontal="right" vertical="center"/>
    </xf>
    <xf numFmtId="186" fontId="11" fillId="0" borderId="0" xfId="1" applyNumberFormat="1" applyFont="1" applyBorder="1" applyAlignment="1">
      <alignment horizontal="justify" vertical="center" wrapText="1"/>
    </xf>
    <xf numFmtId="186" fontId="11" fillId="0" borderId="0" xfId="1" applyNumberFormat="1" applyFont="1" applyBorder="1" applyAlignment="1">
      <alignment horizontal="right" vertical="center" wrapText="1"/>
    </xf>
    <xf numFmtId="186" fontId="11" fillId="0" borderId="0" xfId="1" applyNumberFormat="1" applyFont="1" applyBorder="1" applyAlignment="1">
      <alignment horizontal="right" vertical="center"/>
    </xf>
    <xf numFmtId="186" fontId="11" fillId="0" borderId="44" xfId="1" applyNumberFormat="1" applyFont="1" applyBorder="1" applyAlignment="1">
      <alignment horizontal="center" vertical="center" wrapText="1"/>
    </xf>
    <xf numFmtId="186" fontId="11" fillId="0" borderId="46" xfId="1" applyNumberFormat="1" applyFont="1" applyBorder="1" applyAlignment="1">
      <alignment horizontal="center" vertical="center" wrapText="1"/>
    </xf>
    <xf numFmtId="186" fontId="11" fillId="0" borderId="5" xfId="1" applyNumberFormat="1" applyFont="1" applyBorder="1" applyAlignment="1">
      <alignment horizontal="right" vertical="center" wrapText="1"/>
    </xf>
    <xf numFmtId="186" fontId="11" fillId="2" borderId="5" xfId="1" applyNumberFormat="1" applyFont="1" applyFill="1" applyBorder="1" applyAlignment="1">
      <alignment horizontal="right" vertical="center" wrapText="1"/>
    </xf>
    <xf numFmtId="186" fontId="11" fillId="0" borderId="23" xfId="1" applyNumberFormat="1" applyFont="1" applyBorder="1" applyAlignment="1">
      <alignment horizontal="right" vertical="center" wrapText="1"/>
    </xf>
    <xf numFmtId="186" fontId="11" fillId="0" borderId="0" xfId="1" applyNumberFormat="1" applyFont="1" applyBorder="1" applyAlignment="1">
      <alignment vertical="center"/>
    </xf>
    <xf numFmtId="186" fontId="28" fillId="0" borderId="0" xfId="1" applyNumberFormat="1" applyFont="1" applyBorder="1" applyAlignment="1">
      <alignment horizontal="justify" vertical="center"/>
    </xf>
    <xf numFmtId="186" fontId="28" fillId="0" borderId="0" xfId="1" applyNumberFormat="1" applyFont="1" applyBorder="1" applyAlignment="1">
      <alignment horizontal="right" vertical="center"/>
    </xf>
    <xf numFmtId="0" fontId="28" fillId="0" borderId="0" xfId="1" applyFont="1" applyAlignment="1">
      <alignment vertical="center"/>
    </xf>
    <xf numFmtId="186" fontId="28" fillId="0" borderId="44" xfId="1" applyNumberFormat="1" applyFont="1" applyBorder="1" applyAlignment="1">
      <alignment horizontal="center" vertical="center"/>
    </xf>
    <xf numFmtId="186" fontId="28" fillId="0" borderId="44" xfId="1" applyNumberFormat="1" applyFont="1" applyBorder="1" applyAlignment="1">
      <alignment horizontal="center" vertical="center" wrapText="1"/>
    </xf>
    <xf numFmtId="186" fontId="28" fillId="0" borderId="46" xfId="1" applyNumberFormat="1" applyFont="1" applyBorder="1" applyAlignment="1">
      <alignment horizontal="center" vertical="center"/>
    </xf>
    <xf numFmtId="186" fontId="28" fillId="0" borderId="5" xfId="1" applyNumberFormat="1" applyFont="1" applyBorder="1" applyAlignment="1">
      <alignment horizontal="right" vertical="center"/>
    </xf>
    <xf numFmtId="41" fontId="28" fillId="0" borderId="0" xfId="1" applyNumberFormat="1" applyFont="1" applyBorder="1" applyAlignment="1">
      <alignment horizontal="right" vertical="center" shrinkToFit="1"/>
    </xf>
    <xf numFmtId="186" fontId="28" fillId="2" borderId="5" xfId="1" applyNumberFormat="1" applyFont="1" applyFill="1" applyBorder="1" applyAlignment="1">
      <alignment horizontal="right" vertical="center"/>
    </xf>
    <xf numFmtId="41" fontId="28" fillId="2" borderId="0" xfId="1" applyNumberFormat="1" applyFont="1" applyFill="1" applyBorder="1" applyAlignment="1">
      <alignment horizontal="right" vertical="center" shrinkToFit="1"/>
    </xf>
    <xf numFmtId="186" fontId="28" fillId="0" borderId="23" xfId="1" applyNumberFormat="1" applyFont="1" applyBorder="1" applyAlignment="1">
      <alignment horizontal="right" vertical="center"/>
    </xf>
    <xf numFmtId="41" fontId="28" fillId="0" borderId="38" xfId="1" applyNumberFormat="1" applyFont="1" applyBorder="1" applyAlignment="1">
      <alignment horizontal="right" vertical="center" shrinkToFit="1"/>
    </xf>
    <xf numFmtId="186" fontId="28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justify" vertical="center"/>
    </xf>
    <xf numFmtId="41" fontId="11" fillId="0" borderId="46" xfId="1" applyNumberFormat="1" applyFont="1" applyFill="1" applyBorder="1" applyAlignment="1">
      <alignment horizontal="right" vertical="center"/>
    </xf>
    <xf numFmtId="0" fontId="11" fillId="0" borderId="0" xfId="1" applyFont="1" applyBorder="1" applyAlignment="1">
      <alignment horizontal="center" vertical="center" wrapText="1"/>
    </xf>
    <xf numFmtId="0" fontId="11" fillId="0" borderId="46" xfId="1" applyFont="1" applyBorder="1" applyAlignment="1">
      <alignment horizontal="left" vertical="center" wrapText="1"/>
    </xf>
    <xf numFmtId="0" fontId="11" fillId="0" borderId="35" xfId="1" applyFont="1" applyBorder="1" applyAlignment="1">
      <alignment vertical="center" wrapText="1"/>
    </xf>
    <xf numFmtId="0" fontId="11" fillId="0" borderId="61" xfId="1" applyFont="1" applyBorder="1" applyAlignment="1">
      <alignment vertical="center" wrapText="1"/>
    </xf>
    <xf numFmtId="41" fontId="11" fillId="0" borderId="46" xfId="5" applyNumberFormat="1" applyFont="1" applyFill="1" applyBorder="1" applyAlignment="1">
      <alignment horizontal="right" vertical="center"/>
    </xf>
    <xf numFmtId="0" fontId="11" fillId="0" borderId="9" xfId="1" applyFont="1" applyFill="1" applyBorder="1" applyAlignment="1">
      <alignment vertical="center" wrapText="1"/>
    </xf>
    <xf numFmtId="41" fontId="11" fillId="0" borderId="46" xfId="1" applyNumberFormat="1" applyFont="1" applyFill="1" applyBorder="1" applyAlignment="1">
      <alignment horizontal="right" vertical="center" shrinkToFit="1"/>
    </xf>
    <xf numFmtId="0" fontId="11" fillId="0" borderId="61" xfId="1" applyFont="1" applyFill="1" applyBorder="1" applyAlignment="1">
      <alignment vertical="center" wrapText="1"/>
    </xf>
    <xf numFmtId="0" fontId="11" fillId="0" borderId="17" xfId="1" applyFont="1" applyFill="1" applyBorder="1" applyAlignment="1">
      <alignment vertical="center" wrapText="1"/>
    </xf>
    <xf numFmtId="41" fontId="11" fillId="0" borderId="59" xfId="1" applyNumberFormat="1" applyFont="1" applyFill="1" applyBorder="1" applyAlignment="1">
      <alignment horizontal="right" vertical="center"/>
    </xf>
    <xf numFmtId="0" fontId="37" fillId="0" borderId="0" xfId="1" applyFont="1" applyAlignment="1">
      <alignment vertical="center"/>
    </xf>
    <xf numFmtId="0" fontId="37" fillId="0" borderId="0" xfId="1" applyFont="1" applyFill="1" applyAlignment="1">
      <alignment vertical="center"/>
    </xf>
    <xf numFmtId="0" fontId="11" fillId="0" borderId="0" xfId="1" applyFont="1" applyBorder="1" applyAlignment="1">
      <alignment horizontal="left" vertical="center" wrapText="1"/>
    </xf>
    <xf numFmtId="0" fontId="11" fillId="0" borderId="61" xfId="1" applyFont="1" applyBorder="1" applyAlignment="1">
      <alignment horizontal="left" vertical="center" wrapText="1"/>
    </xf>
    <xf numFmtId="0" fontId="11" fillId="0" borderId="44" xfId="1" applyFont="1" applyBorder="1" applyAlignment="1">
      <alignment horizontal="left" vertical="center" wrapText="1"/>
    </xf>
    <xf numFmtId="41" fontId="11" fillId="0" borderId="46" xfId="1" applyNumberFormat="1" applyFont="1" applyFill="1" applyBorder="1" applyAlignment="1">
      <alignment vertical="center"/>
    </xf>
    <xf numFmtId="0" fontId="11" fillId="0" borderId="17" xfId="1" applyFont="1" applyBorder="1" applyAlignment="1">
      <alignment horizontal="left" vertical="center" wrapText="1"/>
    </xf>
    <xf numFmtId="0" fontId="11" fillId="0" borderId="17" xfId="1" applyFont="1" applyBorder="1" applyAlignment="1">
      <alignment horizontal="justify" vertical="center" wrapText="1"/>
    </xf>
    <xf numFmtId="41" fontId="11" fillId="0" borderId="46" xfId="5" applyNumberFormat="1" applyFont="1" applyFill="1" applyBorder="1" applyAlignment="1">
      <alignment vertical="center"/>
    </xf>
    <xf numFmtId="0" fontId="11" fillId="0" borderId="61" xfId="1" applyFont="1" applyBorder="1" applyAlignment="1">
      <alignment horizontal="center" vertical="center" wrapText="1"/>
    </xf>
    <xf numFmtId="0" fontId="11" fillId="0" borderId="38" xfId="1" applyFont="1" applyBorder="1" applyAlignment="1">
      <alignment horizontal="center" vertical="center" wrapText="1"/>
    </xf>
    <xf numFmtId="0" fontId="11" fillId="0" borderId="48" xfId="1" applyFont="1" applyBorder="1" applyAlignment="1">
      <alignment horizontal="center" vertical="center" wrapText="1"/>
    </xf>
    <xf numFmtId="0" fontId="11" fillId="0" borderId="40" xfId="1" applyFont="1" applyBorder="1" applyAlignment="1">
      <alignment horizontal="center" vertical="center" wrapText="1"/>
    </xf>
    <xf numFmtId="0" fontId="11" fillId="0" borderId="47" xfId="1" applyFont="1" applyFill="1" applyBorder="1" applyAlignment="1">
      <alignment horizontal="center" vertical="center" shrinkToFit="1"/>
    </xf>
    <xf numFmtId="0" fontId="11" fillId="0" borderId="9" xfId="1" applyFont="1" applyFill="1" applyBorder="1" applyAlignment="1">
      <alignment vertical="center"/>
    </xf>
    <xf numFmtId="43" fontId="11" fillId="0" borderId="34" xfId="1" applyNumberFormat="1" applyFont="1" applyFill="1" applyBorder="1" applyAlignment="1">
      <alignment vertical="center"/>
    </xf>
    <xf numFmtId="43" fontId="11" fillId="0" borderId="49" xfId="1" applyNumberFormat="1" applyFont="1" applyFill="1" applyBorder="1" applyAlignment="1">
      <alignment vertical="center"/>
    </xf>
    <xf numFmtId="43" fontId="11" fillId="0" borderId="10" xfId="1" applyNumberFormat="1" applyFont="1" applyFill="1" applyBorder="1" applyAlignment="1">
      <alignment vertical="center"/>
    </xf>
    <xf numFmtId="0" fontId="11" fillId="2" borderId="23" xfId="1" applyFont="1" applyFill="1" applyBorder="1" applyAlignment="1">
      <alignment vertical="center" wrapText="1"/>
    </xf>
    <xf numFmtId="43" fontId="11" fillId="2" borderId="24" xfId="1" applyNumberFormat="1" applyFont="1" applyFill="1" applyBorder="1" applyAlignment="1">
      <alignment vertical="center"/>
    </xf>
    <xf numFmtId="0" fontId="11" fillId="0" borderId="4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right" vertical="center"/>
    </xf>
    <xf numFmtId="0" fontId="10" fillId="0" borderId="0" xfId="1" applyFont="1" applyBorder="1" applyAlignment="1">
      <alignment horizontal="right" vertical="center" wrapText="1"/>
    </xf>
    <xf numFmtId="3" fontId="11" fillId="0" borderId="34" xfId="1" applyNumberFormat="1" applyFont="1" applyBorder="1" applyAlignment="1">
      <alignment horizontal="right" vertical="center" wrapText="1"/>
    </xf>
    <xf numFmtId="38" fontId="11" fillId="0" borderId="49" xfId="11" applyFont="1" applyBorder="1" applyAlignment="1">
      <alignment vertical="center"/>
    </xf>
    <xf numFmtId="3" fontId="11" fillId="0" borderId="49" xfId="1" applyNumberFormat="1" applyFont="1" applyBorder="1" applyAlignment="1">
      <alignment vertical="center"/>
    </xf>
    <xf numFmtId="3" fontId="11" fillId="0" borderId="33" xfId="1" applyNumberFormat="1" applyFont="1" applyFill="1" applyBorder="1" applyAlignment="1">
      <alignment horizontal="right" vertical="center" wrapText="1"/>
    </xf>
    <xf numFmtId="38" fontId="11" fillId="0" borderId="0" xfId="11" applyFont="1" applyFill="1" applyBorder="1" applyAlignment="1">
      <alignment vertical="center"/>
    </xf>
    <xf numFmtId="38" fontId="11" fillId="0" borderId="0" xfId="11" applyFont="1" applyFill="1" applyBorder="1" applyAlignment="1">
      <alignment horizontal="right" vertical="center" wrapText="1"/>
    </xf>
    <xf numFmtId="3" fontId="11" fillId="0" borderId="0" xfId="1" applyNumberFormat="1" applyFont="1" applyFill="1" applyBorder="1" applyAlignment="1">
      <alignment horizontal="right" vertical="center" wrapText="1"/>
    </xf>
    <xf numFmtId="3" fontId="11" fillId="2" borderId="45" xfId="1" applyNumberFormat="1" applyFont="1" applyFill="1" applyBorder="1" applyAlignment="1">
      <alignment horizontal="right" vertical="center" wrapText="1"/>
    </xf>
    <xf numFmtId="3" fontId="11" fillId="2" borderId="38" xfId="1" applyNumberFormat="1" applyFont="1" applyFill="1" applyBorder="1" applyAlignment="1">
      <alignment horizontal="right" vertical="center" wrapText="1"/>
    </xf>
    <xf numFmtId="0" fontId="11" fillId="0" borderId="49" xfId="1" applyFont="1" applyBorder="1" applyAlignment="1">
      <alignment vertical="center"/>
    </xf>
    <xf numFmtId="0" fontId="11" fillId="0" borderId="38" xfId="1" applyFont="1" applyBorder="1" applyAlignment="1">
      <alignment vertical="center"/>
    </xf>
    <xf numFmtId="49" fontId="11" fillId="0" borderId="28" xfId="1" applyNumberFormat="1" applyFont="1" applyBorder="1" applyAlignment="1">
      <alignment horizontal="center" vertical="center" wrapText="1"/>
    </xf>
    <xf numFmtId="49" fontId="11" fillId="0" borderId="29" xfId="1" applyNumberFormat="1" applyFont="1" applyBorder="1" applyAlignment="1">
      <alignment horizontal="center" vertical="center" wrapText="1"/>
    </xf>
    <xf numFmtId="49" fontId="11" fillId="0" borderId="17" xfId="1" applyNumberFormat="1" applyFont="1" applyBorder="1" applyAlignment="1">
      <alignment horizontal="center" vertical="center" wrapText="1"/>
    </xf>
    <xf numFmtId="49" fontId="11" fillId="0" borderId="46" xfId="1" applyNumberFormat="1" applyFont="1" applyBorder="1" applyAlignment="1">
      <alignment horizontal="center" vertical="center" wrapText="1"/>
    </xf>
    <xf numFmtId="189" fontId="38" fillId="0" borderId="0" xfId="1" applyNumberFormat="1" applyFont="1" applyBorder="1" applyAlignment="1">
      <alignment vertical="center"/>
    </xf>
    <xf numFmtId="189" fontId="38" fillId="2" borderId="0" xfId="1" applyNumberFormat="1" applyFont="1" applyFill="1" applyBorder="1" applyAlignment="1">
      <alignment vertical="center"/>
    </xf>
    <xf numFmtId="189" fontId="38" fillId="0" borderId="38" xfId="1" applyNumberFormat="1" applyFont="1" applyBorder="1" applyAlignment="1">
      <alignment vertical="center"/>
    </xf>
    <xf numFmtId="0" fontId="11" fillId="0" borderId="0" xfId="1" applyFont="1" applyBorder="1" applyAlignment="1">
      <alignment vertical="top" wrapText="1"/>
    </xf>
    <xf numFmtId="41" fontId="17" fillId="0" borderId="0" xfId="1" applyNumberFormat="1" applyFont="1" applyFill="1" applyBorder="1" applyAlignment="1">
      <alignment horizontal="right" vertical="center"/>
    </xf>
    <xf numFmtId="0" fontId="11" fillId="3" borderId="5" xfId="1" applyFont="1" applyFill="1" applyBorder="1" applyAlignment="1">
      <alignment horizontal="right" vertical="center" wrapText="1"/>
    </xf>
    <xf numFmtId="41" fontId="11" fillId="3" borderId="0" xfId="1" applyNumberFormat="1" applyFont="1" applyFill="1" applyBorder="1" applyAlignment="1">
      <alignment vertical="center"/>
    </xf>
    <xf numFmtId="0" fontId="17" fillId="0" borderId="0" xfId="1" applyFont="1" applyAlignment="1">
      <alignment horizontal="right" vertical="center" wrapText="1"/>
    </xf>
    <xf numFmtId="41" fontId="11" fillId="0" borderId="0" xfId="1" applyNumberFormat="1" applyFont="1" applyBorder="1" applyAlignment="1">
      <alignment horizontal="center" vertical="center" wrapText="1"/>
    </xf>
    <xf numFmtId="41" fontId="11" fillId="0" borderId="0" xfId="1" applyNumberFormat="1" applyFont="1" applyBorder="1" applyAlignment="1">
      <alignment horizontal="right" vertical="center" wrapText="1"/>
    </xf>
    <xf numFmtId="0" fontId="10" fillId="0" borderId="38" xfId="1" applyFont="1" applyBorder="1" applyAlignment="1">
      <alignment vertical="center" wrapText="1"/>
    </xf>
    <xf numFmtId="41" fontId="11" fillId="0" borderId="44" xfId="1" applyNumberFormat="1" applyFont="1" applyBorder="1" applyAlignment="1">
      <alignment horizontal="center" vertical="center"/>
    </xf>
    <xf numFmtId="0" fontId="11" fillId="0" borderId="17" xfId="1" applyFont="1" applyBorder="1" applyAlignment="1">
      <alignment vertical="center" wrapText="1"/>
    </xf>
    <xf numFmtId="41" fontId="11" fillId="0" borderId="61" xfId="1" applyNumberFormat="1" applyFont="1" applyBorder="1" applyAlignment="1">
      <alignment horizontal="right" vertical="center" wrapText="1"/>
    </xf>
    <xf numFmtId="0" fontId="11" fillId="0" borderId="48" xfId="1" applyFont="1" applyBorder="1" applyAlignment="1">
      <alignment vertical="center" wrapText="1"/>
    </xf>
    <xf numFmtId="41" fontId="11" fillId="0" borderId="48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vertical="center" wrapText="1"/>
    </xf>
    <xf numFmtId="0" fontId="11" fillId="0" borderId="44" xfId="1" applyFont="1" applyBorder="1" applyAlignment="1">
      <alignment vertical="center" shrinkToFit="1"/>
    </xf>
    <xf numFmtId="41" fontId="11" fillId="0" borderId="44" xfId="1" applyNumberFormat="1" applyFont="1" applyBorder="1" applyAlignment="1">
      <alignment horizontal="center" vertical="center" wrapText="1"/>
    </xf>
    <xf numFmtId="0" fontId="11" fillId="0" borderId="44" xfId="1" applyFont="1" applyBorder="1" applyAlignment="1">
      <alignment vertical="center" wrapText="1" shrinkToFit="1"/>
    </xf>
    <xf numFmtId="41" fontId="11" fillId="0" borderId="44" xfId="5" applyNumberFormat="1" applyFont="1" applyBorder="1" applyAlignment="1">
      <alignment horizontal="right" vertical="center"/>
    </xf>
    <xf numFmtId="41" fontId="11" fillId="0" borderId="44" xfId="1" applyNumberFormat="1" applyFont="1" applyFill="1" applyBorder="1" applyAlignment="1">
      <alignment horizontal="center" vertical="center"/>
    </xf>
    <xf numFmtId="41" fontId="11" fillId="0" borderId="31" xfId="1" applyNumberFormat="1" applyFont="1" applyBorder="1" applyAlignment="1">
      <alignment horizontal="center" vertical="center"/>
    </xf>
    <xf numFmtId="41" fontId="11" fillId="0" borderId="31" xfId="5" applyNumberFormat="1" applyFont="1" applyBorder="1" applyAlignment="1">
      <alignment horizontal="right" vertical="center"/>
    </xf>
    <xf numFmtId="0" fontId="11" fillId="0" borderId="40" xfId="1" applyFont="1" applyBorder="1" applyAlignment="1">
      <alignment vertical="center" shrinkToFit="1"/>
    </xf>
    <xf numFmtId="41" fontId="11" fillId="0" borderId="48" xfId="5" applyNumberFormat="1" applyFont="1" applyBorder="1" applyAlignment="1">
      <alignment horizontal="right" vertical="center"/>
    </xf>
    <xf numFmtId="41" fontId="11" fillId="0" borderId="40" xfId="1" applyNumberFormat="1" applyFont="1" applyBorder="1" applyAlignment="1">
      <alignment horizontal="center" vertical="center"/>
    </xf>
    <xf numFmtId="41" fontId="11" fillId="0" borderId="49" xfId="1" applyNumberFormat="1" applyFont="1" applyBorder="1" applyAlignment="1">
      <alignment horizontal="right" vertical="center"/>
    </xf>
    <xf numFmtId="0" fontId="17" fillId="0" borderId="0" xfId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7" fillId="0" borderId="0" xfId="1" applyFont="1" applyAlignment="1">
      <alignment horizontal="justify" vertical="center" wrapText="1"/>
    </xf>
    <xf numFmtId="0" fontId="11" fillId="0" borderId="0" xfId="1" applyFont="1" applyAlignment="1">
      <alignment horizontal="right" vertical="center" wrapText="1"/>
    </xf>
    <xf numFmtId="0" fontId="11" fillId="0" borderId="5" xfId="1" applyFont="1" applyFill="1" applyBorder="1" applyAlignment="1">
      <alignment vertical="center" wrapText="1"/>
    </xf>
    <xf numFmtId="0" fontId="11" fillId="0" borderId="23" xfId="1" applyFont="1" applyFill="1" applyBorder="1" applyAlignment="1">
      <alignment horizontal="left" vertical="center" wrapText="1"/>
    </xf>
    <xf numFmtId="196" fontId="7" fillId="0" borderId="0" xfId="1" applyNumberFormat="1" applyFont="1" applyAlignment="1">
      <alignment vertical="center"/>
    </xf>
    <xf numFmtId="196" fontId="17" fillId="0" borderId="0" xfId="1" applyNumberFormat="1" applyFont="1" applyAlignment="1">
      <alignment vertical="center"/>
    </xf>
    <xf numFmtId="196" fontId="10" fillId="0" borderId="0" xfId="1" applyNumberFormat="1" applyFont="1" applyAlignment="1">
      <alignment vertical="center"/>
    </xf>
    <xf numFmtId="196" fontId="11" fillId="0" borderId="0" xfId="1" applyNumberFormat="1" applyFont="1" applyAlignment="1">
      <alignment vertical="center"/>
    </xf>
    <xf numFmtId="196" fontId="11" fillId="0" borderId="0" xfId="1" applyNumberFormat="1" applyFont="1" applyAlignment="1">
      <alignment horizontal="right" vertical="center"/>
    </xf>
    <xf numFmtId="196" fontId="11" fillId="0" borderId="44" xfId="1" applyNumberFormat="1" applyFont="1" applyBorder="1" applyAlignment="1">
      <alignment horizontal="center" vertical="center"/>
    </xf>
    <xf numFmtId="196" fontId="11" fillId="0" borderId="44" xfId="1" applyNumberFormat="1" applyFont="1" applyBorder="1" applyAlignment="1">
      <alignment horizontal="center" vertical="center" wrapText="1"/>
    </xf>
    <xf numFmtId="196" fontId="11" fillId="0" borderId="46" xfId="1" applyNumberFormat="1" applyFont="1" applyBorder="1" applyAlignment="1">
      <alignment horizontal="center" vertical="center"/>
    </xf>
    <xf numFmtId="196" fontId="11" fillId="0" borderId="5" xfId="1" applyNumberFormat="1" applyFont="1" applyFill="1" applyBorder="1" applyAlignment="1">
      <alignment horizontal="right" vertical="center"/>
    </xf>
    <xf numFmtId="196" fontId="11" fillId="2" borderId="5" xfId="1" applyNumberFormat="1" applyFont="1" applyFill="1" applyBorder="1" applyAlignment="1">
      <alignment horizontal="right" vertical="center"/>
    </xf>
    <xf numFmtId="196" fontId="11" fillId="0" borderId="23" xfId="1" applyNumberFormat="1" applyFont="1" applyFill="1" applyBorder="1" applyAlignment="1">
      <alignment horizontal="right" vertical="center"/>
    </xf>
    <xf numFmtId="0" fontId="11" fillId="0" borderId="44" xfId="1" applyFont="1" applyBorder="1" applyAlignment="1">
      <alignment horizontal="center" vertical="center" textRotation="255" wrapText="1"/>
    </xf>
    <xf numFmtId="0" fontId="11" fillId="0" borderId="46" xfId="1" applyFont="1" applyBorder="1" applyAlignment="1">
      <alignment horizontal="center" vertical="center" textRotation="255" wrapText="1"/>
    </xf>
    <xf numFmtId="0" fontId="11" fillId="2" borderId="23" xfId="1" applyFont="1" applyFill="1" applyBorder="1" applyAlignment="1">
      <alignment horizontal="right" vertical="center" wrapText="1"/>
    </xf>
    <xf numFmtId="41" fontId="11" fillId="0" borderId="59" xfId="1" applyNumberFormat="1" applyFont="1" applyBorder="1" applyAlignment="1">
      <alignment horizontal="center" vertical="center"/>
    </xf>
    <xf numFmtId="0" fontId="11" fillId="0" borderId="36" xfId="1" applyFont="1" applyBorder="1" applyAlignment="1">
      <alignment vertical="center" wrapText="1"/>
    </xf>
    <xf numFmtId="0" fontId="11" fillId="0" borderId="9" xfId="1" applyFont="1" applyFill="1" applyBorder="1" applyAlignment="1">
      <alignment horizontal="right" vertical="center" wrapText="1"/>
    </xf>
    <xf numFmtId="41" fontId="11" fillId="0" borderId="34" xfId="1" applyNumberFormat="1" applyFont="1" applyFill="1" applyBorder="1" applyAlignment="1">
      <alignment horizontal="right" vertical="center"/>
    </xf>
    <xf numFmtId="41" fontId="11" fillId="0" borderId="33" xfId="1" applyNumberFormat="1" applyFont="1" applyFill="1" applyBorder="1" applyAlignment="1">
      <alignment horizontal="right" vertical="center"/>
    </xf>
    <xf numFmtId="41" fontId="11" fillId="0" borderId="45" xfId="1" applyNumberFormat="1" applyFont="1" applyFill="1" applyBorder="1" applyAlignment="1">
      <alignment horizontal="right" vertical="center"/>
    </xf>
    <xf numFmtId="0" fontId="7" fillId="0" borderId="0" xfId="12" applyFont="1" applyAlignment="1">
      <alignment horizontal="left" vertical="center"/>
    </xf>
    <xf numFmtId="196" fontId="17" fillId="0" borderId="0" xfId="12" applyNumberFormat="1" applyFont="1" applyAlignment="1">
      <alignment vertical="center"/>
    </xf>
    <xf numFmtId="177" fontId="17" fillId="0" borderId="0" xfId="12" applyNumberFormat="1" applyFont="1" applyAlignment="1">
      <alignment vertical="center"/>
    </xf>
    <xf numFmtId="0" fontId="17" fillId="0" borderId="0" xfId="12" applyFont="1" applyAlignment="1">
      <alignment vertical="center"/>
    </xf>
    <xf numFmtId="0" fontId="11" fillId="0" borderId="0" xfId="12" applyFont="1" applyAlignment="1">
      <alignment vertical="center"/>
    </xf>
    <xf numFmtId="196" fontId="11" fillId="0" borderId="38" xfId="12" applyNumberFormat="1" applyFont="1" applyBorder="1" applyAlignment="1">
      <alignment horizontal="right" vertical="center"/>
    </xf>
    <xf numFmtId="0" fontId="39" fillId="0" borderId="0" xfId="12" applyFont="1" applyAlignment="1">
      <alignment vertical="center"/>
    </xf>
    <xf numFmtId="0" fontId="11" fillId="0" borderId="9" xfId="13" applyFont="1" applyFill="1" applyBorder="1" applyAlignment="1">
      <alignment vertical="center" shrinkToFit="1"/>
    </xf>
    <xf numFmtId="41" fontId="11" fillId="0" borderId="0" xfId="12" applyNumberFormat="1" applyFont="1" applyFill="1" applyBorder="1" applyAlignment="1">
      <alignment vertical="center"/>
    </xf>
    <xf numFmtId="183" fontId="11" fillId="0" borderId="0" xfId="12" applyNumberFormat="1" applyFont="1" applyFill="1" applyBorder="1" applyAlignment="1">
      <alignment vertical="center"/>
    </xf>
    <xf numFmtId="0" fontId="11" fillId="2" borderId="5" xfId="13" applyFont="1" applyFill="1" applyBorder="1" applyAlignment="1">
      <alignment vertical="center" shrinkToFit="1"/>
    </xf>
    <xf numFmtId="41" fontId="11" fillId="2" borderId="0" xfId="12" applyNumberFormat="1" applyFont="1" applyFill="1" applyBorder="1" applyAlignment="1">
      <alignment vertical="center"/>
    </xf>
    <xf numFmtId="183" fontId="11" fillId="2" borderId="0" xfId="12" applyNumberFormat="1" applyFont="1" applyFill="1" applyBorder="1" applyAlignment="1">
      <alignment vertical="center"/>
    </xf>
    <xf numFmtId="0" fontId="11" fillId="0" borderId="5" xfId="13" applyFont="1" applyFill="1" applyBorder="1" applyAlignment="1">
      <alignment vertical="center" shrinkToFit="1"/>
    </xf>
    <xf numFmtId="41" fontId="11" fillId="2" borderId="0" xfId="12" applyNumberFormat="1" applyFont="1" applyFill="1" applyBorder="1" applyAlignment="1">
      <alignment horizontal="right" vertical="center"/>
    </xf>
    <xf numFmtId="183" fontId="11" fillId="2" borderId="0" xfId="12" applyNumberFormat="1" applyFont="1" applyFill="1" applyBorder="1" applyAlignment="1">
      <alignment horizontal="right" vertical="center"/>
    </xf>
    <xf numFmtId="0" fontId="11" fillId="0" borderId="23" xfId="13" applyFont="1" applyBorder="1" applyAlignment="1">
      <alignment horizontal="center" vertical="center" shrinkToFit="1"/>
    </xf>
    <xf numFmtId="41" fontId="11" fillId="0" borderId="38" xfId="12" applyNumberFormat="1" applyFont="1" applyBorder="1" applyAlignment="1">
      <alignment vertical="center"/>
    </xf>
    <xf numFmtId="183" fontId="11" fillId="0" borderId="38" xfId="12" applyNumberFormat="1" applyFont="1" applyBorder="1" applyAlignment="1">
      <alignment vertical="center"/>
    </xf>
    <xf numFmtId="0" fontId="11" fillId="0" borderId="0" xfId="13" applyFont="1" applyBorder="1" applyAlignment="1">
      <alignment horizontal="center" vertical="center" shrinkToFit="1"/>
    </xf>
    <xf numFmtId="196" fontId="11" fillId="0" borderId="0" xfId="12" applyNumberFormat="1" applyFont="1" applyBorder="1" applyAlignment="1">
      <alignment vertical="center"/>
    </xf>
    <xf numFmtId="177" fontId="11" fillId="0" borderId="0" xfId="12" applyNumberFormat="1" applyFont="1" applyBorder="1" applyAlignment="1">
      <alignment vertical="center"/>
    </xf>
    <xf numFmtId="0" fontId="11" fillId="0" borderId="9" xfId="12" applyFont="1" applyBorder="1" applyAlignment="1">
      <alignment vertical="center"/>
    </xf>
    <xf numFmtId="41" fontId="11" fillId="0" borderId="0" xfId="12" applyNumberFormat="1" applyFont="1" applyBorder="1" applyAlignment="1">
      <alignment vertical="center"/>
    </xf>
    <xf numFmtId="0" fontId="11" fillId="2" borderId="5" xfId="12" applyFont="1" applyFill="1" applyBorder="1" applyAlignment="1">
      <alignment vertical="center"/>
    </xf>
    <xf numFmtId="0" fontId="11" fillId="0" borderId="5" xfId="12" applyFont="1" applyBorder="1" applyAlignment="1">
      <alignment vertical="center"/>
    </xf>
    <xf numFmtId="41" fontId="11" fillId="0" borderId="0" xfId="12" applyNumberFormat="1" applyFont="1" applyBorder="1" applyAlignment="1">
      <alignment horizontal="right" vertical="center"/>
    </xf>
    <xf numFmtId="196" fontId="11" fillId="0" borderId="0" xfId="12" applyNumberFormat="1" applyFont="1" applyAlignment="1">
      <alignment vertical="center"/>
    </xf>
    <xf numFmtId="0" fontId="11" fillId="0" borderId="0" xfId="12" applyFont="1" applyAlignment="1">
      <alignment horizontal="right" vertical="center"/>
    </xf>
    <xf numFmtId="177" fontId="11" fillId="0" borderId="0" xfId="12" applyNumberFormat="1" applyFont="1" applyAlignment="1">
      <alignment vertical="center"/>
    </xf>
    <xf numFmtId="49" fontId="11" fillId="0" borderId="33" xfId="5" applyNumberFormat="1" applyFont="1" applyBorder="1" applyAlignment="1">
      <alignment horizontal="right" vertical="center"/>
    </xf>
    <xf numFmtId="49" fontId="11" fillId="0" borderId="0" xfId="5" applyNumberFormat="1" applyFont="1" applyBorder="1" applyAlignment="1">
      <alignment horizontal="right" vertical="center"/>
    </xf>
    <xf numFmtId="49" fontId="11" fillId="2" borderId="33" xfId="5" applyNumberFormat="1" applyFont="1" applyFill="1" applyBorder="1" applyAlignment="1">
      <alignment horizontal="right" vertical="center"/>
    </xf>
    <xf numFmtId="49" fontId="11" fillId="2" borderId="0" xfId="5" applyNumberFormat="1" applyFont="1" applyFill="1" applyBorder="1" applyAlignment="1">
      <alignment horizontal="right" vertical="center"/>
    </xf>
    <xf numFmtId="196" fontId="11" fillId="0" borderId="33" xfId="5" applyNumberFormat="1" applyFont="1" applyBorder="1" applyAlignment="1">
      <alignment horizontal="right" vertical="center"/>
    </xf>
    <xf numFmtId="196" fontId="11" fillId="0" borderId="0" xfId="5" applyNumberFormat="1" applyFont="1" applyBorder="1" applyAlignment="1">
      <alignment horizontal="right" vertical="center"/>
    </xf>
    <xf numFmtId="196" fontId="11" fillId="0" borderId="0" xfId="1" applyNumberFormat="1" applyFont="1" applyBorder="1" applyAlignment="1">
      <alignment horizontal="right" vertical="center"/>
    </xf>
    <xf numFmtId="49" fontId="11" fillId="2" borderId="45" xfId="5" applyNumberFormat="1" applyFont="1" applyFill="1" applyBorder="1" applyAlignment="1">
      <alignment horizontal="right" vertical="center"/>
    </xf>
    <xf numFmtId="49" fontId="11" fillId="2" borderId="38" xfId="5" applyNumberFormat="1" applyFont="1" applyFill="1" applyBorder="1" applyAlignment="1">
      <alignment horizontal="right" vertical="center"/>
    </xf>
    <xf numFmtId="49" fontId="11" fillId="2" borderId="38" xfId="1" applyNumberFormat="1" applyFont="1" applyFill="1" applyBorder="1" applyAlignment="1">
      <alignment horizontal="right" vertical="center"/>
    </xf>
    <xf numFmtId="0" fontId="7" fillId="0" borderId="0" xfId="12" applyFont="1" applyAlignment="1">
      <alignment vertical="center"/>
    </xf>
    <xf numFmtId="41" fontId="11" fillId="0" borderId="0" xfId="14" applyNumberFormat="1" applyFont="1" applyBorder="1" applyAlignment="1">
      <alignment horizontal="right" vertical="center"/>
    </xf>
    <xf numFmtId="0" fontId="11" fillId="2" borderId="5" xfId="13" applyFont="1" applyFill="1" applyBorder="1" applyAlignment="1">
      <alignment vertical="center"/>
    </xf>
    <xf numFmtId="41" fontId="11" fillId="2" borderId="0" xfId="13" applyNumberFormat="1" applyFont="1" applyFill="1" applyBorder="1" applyAlignment="1">
      <alignment vertical="center"/>
    </xf>
    <xf numFmtId="41" fontId="11" fillId="2" borderId="0" xfId="14" applyNumberFormat="1" applyFont="1" applyFill="1" applyBorder="1" applyAlignment="1">
      <alignment horizontal="right" vertical="center"/>
    </xf>
    <xf numFmtId="0" fontId="11" fillId="0" borderId="5" xfId="13" applyFont="1" applyFill="1" applyBorder="1" applyAlignment="1">
      <alignment vertical="center"/>
    </xf>
    <xf numFmtId="41" fontId="11" fillId="0" borderId="0" xfId="13" applyNumberFormat="1" applyFont="1" applyFill="1" applyBorder="1" applyAlignment="1">
      <alignment vertical="center"/>
    </xf>
    <xf numFmtId="41" fontId="11" fillId="0" borderId="0" xfId="14" applyNumberFormat="1" applyFont="1" applyFill="1" applyBorder="1" applyAlignment="1">
      <alignment horizontal="right" vertical="center"/>
    </xf>
    <xf numFmtId="41" fontId="11" fillId="0" borderId="0" xfId="13" applyNumberFormat="1" applyFont="1" applyFill="1" applyBorder="1" applyAlignment="1">
      <alignment horizontal="right" vertical="center"/>
    </xf>
    <xf numFmtId="41" fontId="11" fillId="0" borderId="0" xfId="12" applyNumberFormat="1" applyFont="1" applyFill="1" applyBorder="1" applyAlignment="1">
      <alignment horizontal="right" vertical="center"/>
    </xf>
    <xf numFmtId="38" fontId="11" fillId="2" borderId="5" xfId="14" applyFont="1" applyFill="1" applyBorder="1" applyAlignment="1">
      <alignment vertical="center"/>
    </xf>
    <xf numFmtId="41" fontId="11" fillId="2" borderId="0" xfId="14" applyNumberFormat="1" applyFont="1" applyFill="1" applyBorder="1" applyAlignment="1">
      <alignment vertical="center"/>
    </xf>
    <xf numFmtId="41" fontId="11" fillId="0" borderId="35" xfId="12" applyNumberFormat="1" applyFont="1" applyFill="1" applyBorder="1" applyAlignment="1">
      <alignment vertical="center"/>
    </xf>
    <xf numFmtId="41" fontId="11" fillId="0" borderId="37" xfId="12" applyNumberFormat="1" applyFont="1" applyFill="1" applyBorder="1" applyAlignment="1">
      <alignment vertical="center"/>
    </xf>
    <xf numFmtId="0" fontId="11" fillId="2" borderId="31" xfId="13" applyFont="1" applyFill="1" applyBorder="1" applyAlignment="1">
      <alignment vertical="center"/>
    </xf>
    <xf numFmtId="183" fontId="11" fillId="2" borderId="0" xfId="13" applyNumberFormat="1" applyFont="1" applyFill="1" applyBorder="1" applyAlignment="1">
      <alignment vertical="center"/>
    </xf>
    <xf numFmtId="183" fontId="11" fillId="2" borderId="0" xfId="14" applyNumberFormat="1" applyFont="1" applyFill="1" applyBorder="1" applyAlignment="1">
      <alignment horizontal="right" vertical="center"/>
    </xf>
    <xf numFmtId="0" fontId="11" fillId="0" borderId="16" xfId="13" applyFont="1" applyFill="1" applyBorder="1" applyAlignment="1">
      <alignment vertical="center"/>
    </xf>
    <xf numFmtId="0" fontId="11" fillId="0" borderId="35" xfId="13" applyFont="1" applyFill="1" applyBorder="1" applyAlignment="1">
      <alignment horizontal="right" vertical="center"/>
    </xf>
    <xf numFmtId="0" fontId="11" fillId="0" borderId="37" xfId="13" applyFont="1" applyFill="1" applyBorder="1" applyAlignment="1">
      <alignment horizontal="right" vertical="center"/>
    </xf>
    <xf numFmtId="41" fontId="11" fillId="0" borderId="37" xfId="14" applyNumberFormat="1" applyFont="1" applyFill="1" applyBorder="1" applyAlignment="1">
      <alignment horizontal="right" vertical="center"/>
    </xf>
    <xf numFmtId="41" fontId="11" fillId="0" borderId="38" xfId="12" applyNumberFormat="1" applyFont="1" applyFill="1" applyBorder="1" applyAlignment="1">
      <alignment vertical="center"/>
    </xf>
    <xf numFmtId="0" fontId="11" fillId="0" borderId="65" xfId="12" applyFont="1" applyBorder="1" applyAlignment="1">
      <alignment vertical="center"/>
    </xf>
    <xf numFmtId="0" fontId="11" fillId="0" borderId="0" xfId="12" applyFont="1" applyBorder="1" applyAlignment="1">
      <alignment vertical="center"/>
    </xf>
    <xf numFmtId="0" fontId="11" fillId="0" borderId="36" xfId="13" applyFont="1" applyFill="1" applyBorder="1" applyAlignment="1">
      <alignment vertical="center"/>
    </xf>
    <xf numFmtId="0" fontId="11" fillId="0" borderId="0" xfId="12" applyFont="1" applyFill="1" applyAlignment="1">
      <alignment vertical="center"/>
    </xf>
    <xf numFmtId="196" fontId="11" fillId="0" borderId="0" xfId="12" applyNumberFormat="1" applyFont="1" applyAlignment="1">
      <alignment horizontal="right" vertical="center"/>
    </xf>
    <xf numFmtId="0" fontId="11" fillId="0" borderId="30" xfId="1" applyFont="1" applyBorder="1" applyAlignment="1">
      <alignment horizontal="center" vertical="center"/>
    </xf>
    <xf numFmtId="41" fontId="11" fillId="0" borderId="73" xfId="5" applyNumberFormat="1" applyFont="1" applyFill="1" applyBorder="1" applyAlignment="1">
      <alignment vertical="center"/>
    </xf>
    <xf numFmtId="41" fontId="11" fillId="0" borderId="74" xfId="5" applyNumberFormat="1" applyFont="1" applyFill="1" applyBorder="1" applyAlignment="1">
      <alignment vertical="center"/>
    </xf>
    <xf numFmtId="41" fontId="11" fillId="0" borderId="0" xfId="5" applyNumberFormat="1" applyFont="1" applyFill="1" applyBorder="1" applyAlignment="1">
      <alignment vertical="center"/>
    </xf>
    <xf numFmtId="41" fontId="11" fillId="0" borderId="33" xfId="5" applyNumberFormat="1" applyFont="1" applyFill="1" applyBorder="1" applyAlignment="1">
      <alignment vertical="center"/>
    </xf>
    <xf numFmtId="41" fontId="11" fillId="2" borderId="45" xfId="5" applyNumberFormat="1" applyFont="1" applyFill="1" applyBorder="1" applyAlignment="1">
      <alignment vertical="center"/>
    </xf>
    <xf numFmtId="41" fontId="11" fillId="2" borderId="38" xfId="5" applyNumberFormat="1" applyFont="1" applyFill="1" applyBorder="1" applyAlignment="1">
      <alignment vertical="center"/>
    </xf>
    <xf numFmtId="0" fontId="44" fillId="0" borderId="0" xfId="15" applyFont="1" applyFill="1" applyAlignment="1">
      <alignment vertical="center"/>
    </xf>
    <xf numFmtId="0" fontId="37" fillId="0" borderId="0" xfId="15" applyFont="1" applyFill="1" applyAlignment="1">
      <alignment vertical="center"/>
    </xf>
    <xf numFmtId="0" fontId="28" fillId="0" borderId="0" xfId="15" applyFont="1" applyFill="1" applyAlignment="1">
      <alignment vertical="center"/>
    </xf>
    <xf numFmtId="0" fontId="28" fillId="0" borderId="0" xfId="15" applyFont="1" applyFill="1" applyAlignment="1">
      <alignment horizontal="right" vertical="center"/>
    </xf>
    <xf numFmtId="0" fontId="28" fillId="0" borderId="44" xfId="15" applyFont="1" applyFill="1" applyBorder="1" applyAlignment="1">
      <alignment horizontal="center" vertical="center"/>
    </xf>
    <xf numFmtId="41" fontId="28" fillId="0" borderId="0" xfId="15" applyNumberFormat="1" applyFont="1" applyFill="1" applyBorder="1" applyAlignment="1">
      <alignment vertical="center"/>
    </xf>
    <xf numFmtId="43" fontId="28" fillId="0" borderId="0" xfId="15" applyNumberFormat="1" applyFont="1" applyFill="1" applyBorder="1" applyAlignment="1">
      <alignment vertical="center"/>
    </xf>
    <xf numFmtId="41" fontId="28" fillId="2" borderId="0" xfId="15" applyNumberFormat="1" applyFont="1" applyFill="1" applyBorder="1" applyAlignment="1">
      <alignment vertical="center"/>
    </xf>
    <xf numFmtId="43" fontId="28" fillId="2" borderId="0" xfId="15" applyNumberFormat="1" applyFont="1" applyFill="1" applyBorder="1" applyAlignment="1">
      <alignment vertical="center"/>
    </xf>
    <xf numFmtId="188" fontId="28" fillId="0" borderId="0" xfId="15" applyNumberFormat="1" applyFont="1" applyFill="1" applyBorder="1" applyAlignment="1">
      <alignment vertical="center"/>
    </xf>
    <xf numFmtId="41" fontId="28" fillId="0" borderId="38" xfId="15" applyNumberFormat="1" applyFont="1" applyFill="1" applyBorder="1" applyAlignment="1">
      <alignment vertical="center"/>
    </xf>
    <xf numFmtId="193" fontId="28" fillId="0" borderId="38" xfId="15" applyNumberFormat="1" applyFont="1" applyFill="1" applyBorder="1" applyAlignment="1">
      <alignment vertical="center"/>
    </xf>
    <xf numFmtId="3" fontId="28" fillId="0" borderId="0" xfId="15" applyNumberFormat="1" applyFont="1" applyFill="1" applyAlignment="1">
      <alignment vertical="center"/>
    </xf>
    <xf numFmtId="0" fontId="7" fillId="0" borderId="0" xfId="15" applyFont="1">
      <alignment vertical="center"/>
    </xf>
    <xf numFmtId="0" fontId="17" fillId="0" borderId="0" xfId="15" applyFont="1">
      <alignment vertical="center"/>
    </xf>
    <xf numFmtId="0" fontId="37" fillId="0" borderId="0" xfId="15" applyFont="1">
      <alignment vertical="center"/>
    </xf>
    <xf numFmtId="0" fontId="10" fillId="0" borderId="0" xfId="15" applyFont="1" applyAlignment="1"/>
    <xf numFmtId="0" fontId="11" fillId="0" borderId="0" xfId="15" applyFont="1">
      <alignment vertical="center"/>
    </xf>
    <xf numFmtId="0" fontId="28" fillId="0" borderId="0" xfId="15" applyFont="1">
      <alignment vertical="center"/>
    </xf>
    <xf numFmtId="0" fontId="11" fillId="0" borderId="27" xfId="15" applyFont="1" applyBorder="1" applyAlignment="1">
      <alignment horizontal="center" vertical="center"/>
    </xf>
    <xf numFmtId="0" fontId="11" fillId="0" borderId="30" xfId="15" applyFont="1" applyBorder="1" applyAlignment="1">
      <alignment horizontal="center" vertical="center"/>
    </xf>
    <xf numFmtId="41" fontId="11" fillId="0" borderId="34" xfId="15" applyNumberFormat="1" applyFont="1" applyBorder="1">
      <alignment vertical="center"/>
    </xf>
    <xf numFmtId="41" fontId="11" fillId="0" borderId="49" xfId="15" applyNumberFormat="1" applyFont="1" applyBorder="1" applyAlignment="1">
      <alignment horizontal="right" vertical="center"/>
    </xf>
    <xf numFmtId="41" fontId="11" fillId="2" borderId="33" xfId="15" applyNumberFormat="1" applyFont="1" applyFill="1" applyBorder="1">
      <alignment vertical="center"/>
    </xf>
    <xf numFmtId="41" fontId="11" fillId="2" borderId="0" xfId="15" applyNumberFormat="1" applyFont="1" applyFill="1" applyBorder="1" applyAlignment="1">
      <alignment horizontal="right" vertical="center"/>
    </xf>
    <xf numFmtId="41" fontId="11" fillId="0" borderId="33" xfId="15" applyNumberFormat="1" applyFont="1" applyBorder="1">
      <alignment vertical="center"/>
    </xf>
    <xf numFmtId="41" fontId="11" fillId="0" borderId="0" xfId="15" applyNumberFormat="1" applyFont="1" applyBorder="1" applyAlignment="1">
      <alignment horizontal="right" vertical="center"/>
    </xf>
    <xf numFmtId="41" fontId="11" fillId="0" borderId="45" xfId="15" applyNumberFormat="1" applyFont="1" applyBorder="1">
      <alignment vertical="center"/>
    </xf>
    <xf numFmtId="41" fontId="11" fillId="0" borderId="38" xfId="15" applyNumberFormat="1" applyFont="1" applyBorder="1" applyAlignment="1">
      <alignment horizontal="right" vertical="center"/>
    </xf>
    <xf numFmtId="0" fontId="11" fillId="0" borderId="0" xfId="15" applyFont="1" applyBorder="1" applyAlignment="1">
      <alignment horizontal="center" vertical="center"/>
    </xf>
    <xf numFmtId="41" fontId="11" fillId="0" borderId="0" xfId="15" applyNumberFormat="1" applyFont="1" applyBorder="1">
      <alignment vertical="center"/>
    </xf>
    <xf numFmtId="0" fontId="10" fillId="0" borderId="0" xfId="15" applyFont="1" applyBorder="1" applyAlignment="1">
      <alignment vertical="center"/>
    </xf>
    <xf numFmtId="41" fontId="11" fillId="0" borderId="27" xfId="15" applyNumberFormat="1" applyFont="1" applyBorder="1" applyAlignment="1">
      <alignment horizontal="center" vertical="center"/>
    </xf>
    <xf numFmtId="41" fontId="11" fillId="0" borderId="30" xfId="15" applyNumberFormat="1" applyFont="1" applyBorder="1" applyAlignment="1">
      <alignment horizontal="center" vertical="center"/>
    </xf>
    <xf numFmtId="0" fontId="11" fillId="0" borderId="46" xfId="15" applyFont="1" applyBorder="1">
      <alignment vertical="center"/>
    </xf>
    <xf numFmtId="0" fontId="11" fillId="0" borderId="17" xfId="15" applyFont="1" applyBorder="1">
      <alignment vertical="center"/>
    </xf>
    <xf numFmtId="41" fontId="11" fillId="2" borderId="0" xfId="15" applyNumberFormat="1" applyFont="1" applyFill="1" applyBorder="1">
      <alignment vertical="center"/>
    </xf>
    <xf numFmtId="0" fontId="11" fillId="0" borderId="33" xfId="15" applyFont="1" applyBorder="1">
      <alignment vertical="center"/>
    </xf>
    <xf numFmtId="0" fontId="11" fillId="0" borderId="0" xfId="15" applyFont="1" applyBorder="1">
      <alignment vertical="center"/>
    </xf>
    <xf numFmtId="41" fontId="11" fillId="0" borderId="33" xfId="15" applyNumberFormat="1" applyFont="1" applyFill="1" applyBorder="1">
      <alignment vertical="center"/>
    </xf>
    <xf numFmtId="41" fontId="11" fillId="0" borderId="0" xfId="15" applyNumberFormat="1" applyFont="1" applyFill="1" applyBorder="1">
      <alignment vertical="center"/>
    </xf>
    <xf numFmtId="0" fontId="11" fillId="0" borderId="61" xfId="15" applyFont="1" applyBorder="1">
      <alignment vertical="center"/>
    </xf>
    <xf numFmtId="0" fontId="11" fillId="0" borderId="34" xfId="15" applyFont="1" applyBorder="1">
      <alignment vertical="center"/>
    </xf>
    <xf numFmtId="0" fontId="11" fillId="0" borderId="49" xfId="15" applyFont="1" applyBorder="1">
      <alignment vertical="center"/>
    </xf>
    <xf numFmtId="0" fontId="11" fillId="0" borderId="46" xfId="15" applyFont="1" applyFill="1" applyBorder="1">
      <alignment vertical="center"/>
    </xf>
    <xf numFmtId="0" fontId="11" fillId="0" borderId="60" xfId="15" applyFont="1" applyBorder="1">
      <alignment vertical="center"/>
    </xf>
    <xf numFmtId="41" fontId="11" fillId="2" borderId="45" xfId="15" applyNumberFormat="1" applyFont="1" applyFill="1" applyBorder="1">
      <alignment vertical="center"/>
    </xf>
    <xf numFmtId="41" fontId="11" fillId="2" borderId="38" xfId="15" applyNumberFormat="1" applyFont="1" applyFill="1" applyBorder="1">
      <alignment vertical="center"/>
    </xf>
    <xf numFmtId="0" fontId="11" fillId="0" borderId="0" xfId="15" applyFont="1" applyAlignment="1">
      <alignment horizontal="right" vertical="center"/>
    </xf>
    <xf numFmtId="41" fontId="11" fillId="0" borderId="0" xfId="15" applyNumberFormat="1" applyFont="1">
      <alignment vertical="center"/>
    </xf>
    <xf numFmtId="0" fontId="11" fillId="2" borderId="23" xfId="1" applyFont="1" applyFill="1" applyBorder="1" applyAlignment="1">
      <alignment horizontal="center" vertical="center" wrapText="1"/>
    </xf>
    <xf numFmtId="41" fontId="11" fillId="2" borderId="45" xfId="1" applyNumberFormat="1" applyFont="1" applyFill="1" applyBorder="1" applyAlignment="1">
      <alignment horizontal="right" vertical="center"/>
    </xf>
    <xf numFmtId="183" fontId="11" fillId="0" borderId="34" xfId="1" applyNumberFormat="1" applyFont="1" applyFill="1" applyBorder="1" applyAlignment="1">
      <alignment horizontal="right" vertical="center"/>
    </xf>
    <xf numFmtId="183" fontId="11" fillId="0" borderId="49" xfId="1" applyNumberFormat="1" applyFont="1" applyFill="1" applyBorder="1" applyAlignment="1">
      <alignment horizontal="right" vertical="center"/>
    </xf>
    <xf numFmtId="183" fontId="11" fillId="2" borderId="33" xfId="1" applyNumberFormat="1" applyFont="1" applyFill="1" applyBorder="1" applyAlignment="1">
      <alignment horizontal="right" vertical="center"/>
    </xf>
    <xf numFmtId="183" fontId="11" fillId="2" borderId="0" xfId="1" applyNumberFormat="1" applyFont="1" applyFill="1" applyBorder="1" applyAlignment="1">
      <alignment vertical="center"/>
    </xf>
    <xf numFmtId="183" fontId="11" fillId="0" borderId="38" xfId="1" applyNumberFormat="1" applyFont="1" applyBorder="1" applyAlignment="1">
      <alignment vertical="center"/>
    </xf>
    <xf numFmtId="183" fontId="11" fillId="2" borderId="0" xfId="1" applyNumberFormat="1" applyFont="1" applyFill="1" applyBorder="1" applyAlignment="1">
      <alignment horizontal="right" vertical="center"/>
    </xf>
    <xf numFmtId="183" fontId="11" fillId="0" borderId="38" xfId="1" applyNumberFormat="1" applyFont="1" applyFill="1" applyBorder="1" applyAlignment="1">
      <alignment horizontal="right" vertical="center"/>
    </xf>
    <xf numFmtId="0" fontId="11" fillId="0" borderId="39" xfId="1" applyFont="1" applyBorder="1" applyAlignment="1">
      <alignment horizontal="center" vertical="center" wrapText="1" shrinkToFit="1"/>
    </xf>
    <xf numFmtId="0" fontId="11" fillId="0" borderId="39" xfId="1" applyFont="1" applyFill="1" applyBorder="1" applyAlignment="1">
      <alignment horizontal="center" vertical="center" wrapText="1" shrinkToFit="1"/>
    </xf>
    <xf numFmtId="183" fontId="11" fillId="0" borderId="38" xfId="1" applyNumberFormat="1" applyFont="1" applyBorder="1" applyAlignment="1">
      <alignment horizontal="right" vertical="center"/>
    </xf>
    <xf numFmtId="0" fontId="11" fillId="0" borderId="27" xfId="1" applyFont="1" applyFill="1" applyBorder="1" applyAlignment="1">
      <alignment horizontal="center" vertical="center" shrinkToFit="1"/>
    </xf>
    <xf numFmtId="183" fontId="11" fillId="0" borderId="33" xfId="1" applyNumberFormat="1" applyFont="1" applyFill="1" applyBorder="1" applyAlignment="1">
      <alignment horizontal="right" vertical="center"/>
    </xf>
    <xf numFmtId="183" fontId="11" fillId="0" borderId="45" xfId="1" applyNumberFormat="1" applyFont="1" applyFill="1" applyBorder="1" applyAlignment="1">
      <alignment horizontal="right" vertical="center"/>
    </xf>
    <xf numFmtId="183" fontId="11" fillId="0" borderId="45" xfId="1" applyNumberFormat="1" applyFont="1" applyBorder="1" applyAlignment="1">
      <alignment horizontal="right" vertical="center"/>
    </xf>
    <xf numFmtId="0" fontId="11" fillId="0" borderId="49" xfId="8" applyFont="1" applyBorder="1" applyAlignment="1">
      <alignment horizontal="right" vertical="center"/>
    </xf>
    <xf numFmtId="0" fontId="11" fillId="2" borderId="0" xfId="8" applyFont="1" applyFill="1" applyBorder="1" applyAlignment="1">
      <alignment horizontal="right" vertical="center"/>
    </xf>
    <xf numFmtId="0" fontId="28" fillId="0" borderId="38" xfId="8" applyFont="1" applyFill="1" applyBorder="1" applyAlignment="1">
      <alignment horizontal="right" vertical="center"/>
    </xf>
    <xf numFmtId="41" fontId="11" fillId="0" borderId="31" xfId="8" applyNumberFormat="1" applyFont="1" applyFill="1" applyBorder="1" applyAlignment="1">
      <alignment vertical="center"/>
    </xf>
    <xf numFmtId="41" fontId="11" fillId="0" borderId="33" xfId="8" applyNumberFormat="1" applyFont="1" applyFill="1" applyBorder="1" applyAlignment="1">
      <alignment vertical="center"/>
    </xf>
    <xf numFmtId="41" fontId="11" fillId="0" borderId="38" xfId="1" applyNumberFormat="1" applyFont="1" applyBorder="1" applyAlignment="1">
      <alignment horizontal="right" vertical="center" shrinkToFit="1"/>
    </xf>
    <xf numFmtId="0" fontId="11" fillId="0" borderId="37" xfId="12" applyFont="1" applyBorder="1" applyAlignment="1">
      <alignment vertical="center"/>
    </xf>
    <xf numFmtId="0" fontId="11" fillId="0" borderId="16" xfId="12" applyFont="1" applyBorder="1" applyAlignment="1">
      <alignment vertical="center"/>
    </xf>
    <xf numFmtId="0" fontId="11" fillId="0" borderId="39" xfId="12" applyFont="1" applyBorder="1" applyAlignment="1">
      <alignment vertical="center"/>
    </xf>
    <xf numFmtId="0" fontId="11" fillId="0" borderId="22" xfId="13" applyFont="1" applyBorder="1" applyAlignment="1">
      <alignment horizontal="left" vertical="center"/>
    </xf>
    <xf numFmtId="0" fontId="11" fillId="0" borderId="22" xfId="13" applyFont="1" applyBorder="1" applyAlignment="1">
      <alignment horizontal="center" vertical="center"/>
    </xf>
    <xf numFmtId="0" fontId="11" fillId="0" borderId="39" xfId="13" applyFont="1" applyBorder="1" applyAlignment="1">
      <alignment horizontal="center" vertical="center"/>
    </xf>
    <xf numFmtId="14" fontId="28" fillId="0" borderId="44" xfId="15" quotePrefix="1" applyNumberFormat="1" applyFont="1" applyFill="1" applyBorder="1" applyAlignment="1">
      <alignment horizontal="right" vertical="center"/>
    </xf>
    <xf numFmtId="14" fontId="28" fillId="2" borderId="44" xfId="15" quotePrefix="1" applyNumberFormat="1" applyFont="1" applyFill="1" applyBorder="1" applyAlignment="1">
      <alignment horizontal="right" vertical="center"/>
    </xf>
    <xf numFmtId="14" fontId="28" fillId="0" borderId="48" xfId="15" quotePrefix="1" applyNumberFormat="1" applyFont="1" applyFill="1" applyBorder="1" applyAlignment="1">
      <alignment horizontal="right" vertical="center"/>
    </xf>
    <xf numFmtId="0" fontId="28" fillId="0" borderId="61" xfId="15" applyFont="1" applyFill="1" applyBorder="1" applyAlignment="1">
      <alignment horizontal="center" vertical="center" wrapText="1"/>
    </xf>
    <xf numFmtId="0" fontId="28" fillId="2" borderId="37" xfId="15" applyFont="1" applyFill="1" applyBorder="1" applyAlignment="1">
      <alignment horizontal="center" vertical="center"/>
    </xf>
    <xf numFmtId="0" fontId="28" fillId="2" borderId="61" xfId="15" applyFont="1" applyFill="1" applyBorder="1" applyAlignment="1">
      <alignment horizontal="center" vertical="center" wrapText="1"/>
    </xf>
    <xf numFmtId="0" fontId="28" fillId="0" borderId="60" xfId="15" applyFont="1" applyFill="1" applyBorder="1" applyAlignment="1">
      <alignment horizontal="center" vertical="center" wrapText="1"/>
    </xf>
    <xf numFmtId="57" fontId="11" fillId="0" borderId="28" xfId="1" applyNumberFormat="1" applyFont="1" applyBorder="1" applyAlignment="1">
      <alignment horizontal="center" vertical="center"/>
    </xf>
    <xf numFmtId="57" fontId="11" fillId="0" borderId="29" xfId="1" applyNumberFormat="1" applyFont="1" applyBorder="1" applyAlignment="1">
      <alignment horizontal="center" vertical="center"/>
    </xf>
    <xf numFmtId="0" fontId="11" fillId="0" borderId="0" xfId="1" applyFont="1" applyAlignment="1">
      <alignment vertical="top"/>
    </xf>
    <xf numFmtId="0" fontId="11" fillId="0" borderId="9" xfId="1" applyFont="1" applyFill="1" applyBorder="1" applyAlignment="1">
      <alignment horizontal="right" vertical="center"/>
    </xf>
    <xf numFmtId="176" fontId="11" fillId="0" borderId="38" xfId="5" applyNumberFormat="1" applyFont="1" applyFill="1" applyBorder="1" applyAlignment="1">
      <alignment vertical="center"/>
    </xf>
    <xf numFmtId="0" fontId="11" fillId="2" borderId="5" xfId="6" applyFont="1" applyFill="1" applyBorder="1" applyAlignment="1">
      <alignment horizontal="center" vertical="center" shrinkToFit="1"/>
    </xf>
    <xf numFmtId="41" fontId="11" fillId="2" borderId="33" xfId="6" applyNumberFormat="1" applyFont="1" applyFill="1" applyBorder="1" applyAlignment="1">
      <alignment vertical="center" shrinkToFit="1"/>
    </xf>
    <xf numFmtId="41" fontId="11" fillId="0" borderId="34" xfId="8" applyNumberFormat="1" applyFont="1" applyFill="1" applyBorder="1" applyAlignment="1">
      <alignment vertical="center"/>
    </xf>
    <xf numFmtId="0" fontId="11" fillId="0" borderId="0" xfId="1" applyFont="1" applyBorder="1" applyAlignment="1">
      <alignment horizontal="right" vertical="center"/>
    </xf>
    <xf numFmtId="0" fontId="7" fillId="0" borderId="0" xfId="1" applyFont="1" applyBorder="1" applyAlignment="1">
      <alignment vertical="center"/>
    </xf>
    <xf numFmtId="0" fontId="11" fillId="0" borderId="27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41" fontId="11" fillId="2" borderId="33" xfId="1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right" vertical="center"/>
    </xf>
    <xf numFmtId="41" fontId="11" fillId="0" borderId="75" xfId="8" applyNumberFormat="1" applyFont="1" applyFill="1" applyBorder="1" applyAlignment="1">
      <alignment horizontal="right" vertical="center"/>
    </xf>
    <xf numFmtId="41" fontId="11" fillId="0" borderId="75" xfId="8" applyNumberFormat="1" applyFont="1" applyFill="1" applyBorder="1" applyAlignment="1">
      <alignment vertical="center"/>
    </xf>
    <xf numFmtId="41" fontId="28" fillId="0" borderId="45" xfId="1" applyNumberFormat="1" applyFont="1" applyFill="1" applyBorder="1" applyAlignment="1">
      <alignment horizontal="center" vertical="center"/>
    </xf>
    <xf numFmtId="3" fontId="7" fillId="0" borderId="0" xfId="1" applyNumberFormat="1" applyFont="1" applyAlignment="1">
      <alignment vertical="center"/>
    </xf>
    <xf numFmtId="3" fontId="10" fillId="0" borderId="0" xfId="1" applyNumberFormat="1" applyFont="1" applyAlignment="1">
      <alignment vertical="center"/>
    </xf>
    <xf numFmtId="3" fontId="11" fillId="0" borderId="22" xfId="1" applyNumberFormat="1" applyFont="1" applyBorder="1" applyAlignment="1">
      <alignment horizontal="center" vertical="center"/>
    </xf>
    <xf numFmtId="3" fontId="11" fillId="0" borderId="27" xfId="1" applyNumberFormat="1" applyFont="1" applyBorder="1" applyAlignment="1">
      <alignment horizontal="center" vertical="center"/>
    </xf>
    <xf numFmtId="3" fontId="11" fillId="0" borderId="30" xfId="1" applyNumberFormat="1" applyFont="1" applyBorder="1" applyAlignment="1">
      <alignment horizontal="center" vertical="center"/>
    </xf>
    <xf numFmtId="3" fontId="11" fillId="0" borderId="9" xfId="1" applyNumberFormat="1" applyFont="1" applyBorder="1" applyAlignment="1">
      <alignment horizontal="right" vertical="center"/>
    </xf>
    <xf numFmtId="3" fontId="11" fillId="0" borderId="5" xfId="1" applyNumberFormat="1" applyFont="1" applyBorder="1" applyAlignment="1">
      <alignment horizontal="right" vertical="center"/>
    </xf>
    <xf numFmtId="3" fontId="11" fillId="0" borderId="23" xfId="1" applyNumberFormat="1" applyFont="1" applyBorder="1" applyAlignment="1">
      <alignment horizontal="right" vertical="center"/>
    </xf>
    <xf numFmtId="3" fontId="11" fillId="0" borderId="0" xfId="1" applyNumberFormat="1" applyFont="1" applyBorder="1" applyAlignment="1">
      <alignment horizontal="left" vertical="center"/>
    </xf>
    <xf numFmtId="49" fontId="11" fillId="0" borderId="1" xfId="1" applyNumberFormat="1" applyFont="1" applyBorder="1" applyAlignment="1">
      <alignment horizontal="right" vertical="center"/>
    </xf>
    <xf numFmtId="41" fontId="11" fillId="0" borderId="41" xfId="1" applyNumberFormat="1" applyFont="1" applyBorder="1" applyAlignment="1">
      <alignment horizontal="right" vertical="center"/>
    </xf>
    <xf numFmtId="49" fontId="11" fillId="0" borderId="5" xfId="1" applyNumberFormat="1" applyFont="1" applyBorder="1" applyAlignment="1">
      <alignment horizontal="right" vertical="center"/>
    </xf>
    <xf numFmtId="49" fontId="11" fillId="0" borderId="23" xfId="1" applyNumberFormat="1" applyFont="1" applyBorder="1" applyAlignment="1">
      <alignment horizontal="center" vertical="center"/>
    </xf>
    <xf numFmtId="49" fontId="11" fillId="2" borderId="5" xfId="1" applyNumberFormat="1" applyFont="1" applyFill="1" applyBorder="1" applyAlignment="1">
      <alignment horizontal="right" vertical="center"/>
    </xf>
    <xf numFmtId="3" fontId="11" fillId="2" borderId="5" xfId="1" applyNumberFormat="1" applyFont="1" applyFill="1" applyBorder="1" applyAlignment="1">
      <alignment horizontal="right" vertical="center"/>
    </xf>
    <xf numFmtId="0" fontId="11" fillId="0" borderId="48" xfId="1" applyFont="1" applyFill="1" applyBorder="1" applyAlignment="1">
      <alignment horizontal="center" vertical="center" wrapText="1"/>
    </xf>
    <xf numFmtId="3" fontId="9" fillId="0" borderId="0" xfId="1" applyNumberFormat="1" applyFont="1" applyAlignment="1">
      <alignment horizontal="right" vertical="center"/>
    </xf>
    <xf numFmtId="3" fontId="11" fillId="0" borderId="44" xfId="1" applyNumberFormat="1" applyFont="1" applyBorder="1" applyAlignment="1">
      <alignment horizontal="center" vertical="center"/>
    </xf>
    <xf numFmtId="3" fontId="11" fillId="0" borderId="44" xfId="1" applyNumberFormat="1" applyFont="1" applyBorder="1" applyAlignment="1">
      <alignment vertical="center" wrapText="1"/>
    </xf>
    <xf numFmtId="3" fontId="11" fillId="0" borderId="44" xfId="1" applyNumberFormat="1" applyFont="1" applyBorder="1" applyAlignment="1">
      <alignment horizontal="center" vertical="center" wrapText="1"/>
    </xf>
    <xf numFmtId="3" fontId="11" fillId="0" borderId="46" xfId="1" applyNumberFormat="1" applyFont="1" applyBorder="1" applyAlignment="1">
      <alignment horizontal="center" vertical="center"/>
    </xf>
    <xf numFmtId="3" fontId="11" fillId="2" borderId="44" xfId="1" applyNumberFormat="1" applyFont="1" applyFill="1" applyBorder="1" applyAlignment="1">
      <alignment horizontal="center" vertical="center"/>
    </xf>
    <xf numFmtId="3" fontId="11" fillId="2" borderId="48" xfId="1" applyNumberFormat="1" applyFont="1" applyFill="1" applyBorder="1" applyAlignment="1">
      <alignment horizontal="center" vertical="center"/>
    </xf>
    <xf numFmtId="0" fontId="28" fillId="0" borderId="61" xfId="15" applyFont="1" applyFill="1" applyBorder="1" applyAlignment="1">
      <alignment horizontal="center" vertical="center"/>
    </xf>
    <xf numFmtId="0" fontId="28" fillId="0" borderId="0" xfId="15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24" xfId="1" applyFont="1" applyBorder="1" applyAlignment="1">
      <alignment vertical="center"/>
    </xf>
    <xf numFmtId="0" fontId="11" fillId="0" borderId="25" xfId="1" applyFont="1" applyBorder="1" applyAlignment="1">
      <alignment vertical="center"/>
    </xf>
    <xf numFmtId="0" fontId="11" fillId="0" borderId="26" xfId="1" applyFont="1" applyBorder="1" applyAlignment="1">
      <alignment vertical="center"/>
    </xf>
    <xf numFmtId="0" fontId="11" fillId="0" borderId="18" xfId="1" applyFont="1" applyBorder="1" applyAlignment="1">
      <alignment vertical="center"/>
    </xf>
    <xf numFmtId="0" fontId="11" fillId="0" borderId="19" xfId="1" applyFont="1" applyBorder="1" applyAlignment="1">
      <alignment vertical="center"/>
    </xf>
    <xf numFmtId="0" fontId="11" fillId="0" borderId="20" xfId="1" applyFont="1" applyBorder="1" applyAlignment="1">
      <alignment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1" fillId="0" borderId="21" xfId="1" quotePrefix="1" applyFont="1" applyBorder="1" applyAlignment="1">
      <alignment vertical="top"/>
    </xf>
    <xf numFmtId="0" fontId="11" fillId="0" borderId="22" xfId="1" applyFont="1" applyBorder="1" applyAlignment="1">
      <alignment vertical="top"/>
    </xf>
    <xf numFmtId="0" fontId="11" fillId="0" borderId="10" xfId="1" applyFont="1" applyBorder="1" applyAlignment="1">
      <alignment vertical="center"/>
    </xf>
    <xf numFmtId="0" fontId="11" fillId="0" borderId="11" xfId="1" applyFont="1" applyBorder="1" applyAlignment="1">
      <alignment vertical="center"/>
    </xf>
    <xf numFmtId="0" fontId="11" fillId="0" borderId="12" xfId="1" applyFont="1" applyBorder="1" applyAlignment="1">
      <alignment vertical="center"/>
    </xf>
    <xf numFmtId="0" fontId="11" fillId="0" borderId="13" xfId="1" applyFont="1" applyBorder="1" applyAlignment="1">
      <alignment vertical="center"/>
    </xf>
    <xf numFmtId="0" fontId="11" fillId="0" borderId="14" xfId="1" applyFont="1" applyBorder="1" applyAlignment="1">
      <alignment vertical="center"/>
    </xf>
    <xf numFmtId="0" fontId="11" fillId="0" borderId="15" xfId="1" applyFont="1" applyBorder="1" applyAlignment="1">
      <alignment vertical="center"/>
    </xf>
    <xf numFmtId="0" fontId="11" fillId="0" borderId="2" xfId="1" applyFont="1" applyBorder="1" applyAlignment="1">
      <alignment vertical="center"/>
    </xf>
    <xf numFmtId="0" fontId="11" fillId="0" borderId="3" xfId="1" applyFont="1" applyBorder="1" applyAlignment="1">
      <alignment vertical="center"/>
    </xf>
    <xf numFmtId="0" fontId="11" fillId="0" borderId="4" xfId="1" applyFont="1" applyBorder="1" applyAlignment="1">
      <alignment vertical="center"/>
    </xf>
    <xf numFmtId="0" fontId="11" fillId="0" borderId="27" xfId="1" applyFont="1" applyBorder="1" applyAlignment="1">
      <alignment horizontal="center" vertical="center" wrapText="1"/>
    </xf>
    <xf numFmtId="0" fontId="11" fillId="0" borderId="31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 wrapText="1"/>
    </xf>
    <xf numFmtId="0" fontId="11" fillId="0" borderId="34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28" xfId="1" applyFont="1" applyBorder="1" applyAlignment="1">
      <alignment horizontal="center" vertical="center" wrapText="1"/>
    </xf>
    <xf numFmtId="0" fontId="11" fillId="0" borderId="32" xfId="1" applyFont="1" applyBorder="1" applyAlignment="1">
      <alignment horizontal="center" vertical="center"/>
    </xf>
    <xf numFmtId="0" fontId="11" fillId="0" borderId="42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1" fillId="0" borderId="28" xfId="1" applyFont="1" applyBorder="1" applyAlignment="1">
      <alignment horizontal="center" vertical="center"/>
    </xf>
    <xf numFmtId="0" fontId="11" fillId="0" borderId="43" xfId="1" applyFont="1" applyBorder="1" applyAlignment="1">
      <alignment horizontal="center" vertical="center" wrapText="1"/>
    </xf>
    <xf numFmtId="49" fontId="14" fillId="0" borderId="0" xfId="2" applyNumberFormat="1" applyFont="1" applyFill="1" applyAlignment="1">
      <alignment horizontal="left" vertical="center"/>
    </xf>
    <xf numFmtId="0" fontId="17" fillId="0" borderId="0" xfId="3" applyFont="1" applyAlignment="1">
      <alignment horizontal="left" vertical="center"/>
    </xf>
    <xf numFmtId="49" fontId="21" fillId="0" borderId="22" xfId="2" applyNumberFormat="1" applyFont="1" applyFill="1" applyBorder="1" applyAlignment="1">
      <alignment horizontal="center" vertical="center"/>
    </xf>
    <xf numFmtId="49" fontId="21" fillId="0" borderId="17" xfId="2" applyNumberFormat="1" applyFont="1" applyFill="1" applyBorder="1" applyAlignment="1">
      <alignment horizontal="center" vertical="center"/>
    </xf>
    <xf numFmtId="180" fontId="21" fillId="0" borderId="22" xfId="2" applyNumberFormat="1" applyFont="1" applyFill="1" applyBorder="1" applyAlignment="1">
      <alignment horizontal="center" vertical="center"/>
    </xf>
    <xf numFmtId="0" fontId="11" fillId="0" borderId="27" xfId="3" applyFont="1" applyBorder="1" applyAlignment="1">
      <alignment horizontal="center" vertical="center"/>
    </xf>
    <xf numFmtId="183" fontId="21" fillId="0" borderId="27" xfId="2" applyNumberFormat="1" applyFont="1" applyBorder="1" applyAlignment="1">
      <alignment horizontal="center" vertical="center"/>
    </xf>
    <xf numFmtId="183" fontId="21" fillId="0" borderId="44" xfId="2" applyNumberFormat="1" applyFont="1" applyBorder="1" applyAlignment="1">
      <alignment horizontal="center" vertical="center"/>
    </xf>
    <xf numFmtId="184" fontId="11" fillId="0" borderId="27" xfId="4" applyNumberFormat="1" applyFont="1" applyFill="1" applyBorder="1" applyAlignment="1">
      <alignment horizontal="center" vertical="center"/>
    </xf>
    <xf numFmtId="0" fontId="11" fillId="0" borderId="44" xfId="3" applyFont="1" applyBorder="1" applyAlignment="1">
      <alignment horizontal="center" vertical="center"/>
    </xf>
    <xf numFmtId="185" fontId="11" fillId="0" borderId="30" xfId="4" applyNumberFormat="1" applyFont="1" applyFill="1" applyBorder="1" applyAlignment="1">
      <alignment horizontal="center" vertical="center"/>
    </xf>
    <xf numFmtId="0" fontId="11" fillId="0" borderId="46" xfId="3" applyFont="1" applyBorder="1" applyAlignment="1">
      <alignment horizontal="center"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vertical="center"/>
    </xf>
    <xf numFmtId="0" fontId="11" fillId="0" borderId="0" xfId="1" applyFont="1" applyBorder="1" applyAlignment="1">
      <alignment horizontal="right" vertical="center"/>
    </xf>
    <xf numFmtId="0" fontId="11" fillId="0" borderId="22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0" fontId="11" fillId="0" borderId="44" xfId="1" applyFont="1" applyBorder="1" applyAlignment="1">
      <alignment horizontal="center" vertical="center"/>
    </xf>
    <xf numFmtId="0" fontId="11" fillId="0" borderId="46" xfId="1" applyFont="1" applyBorder="1" applyAlignment="1">
      <alignment horizontal="center" vertical="center"/>
    </xf>
    <xf numFmtId="0" fontId="7" fillId="0" borderId="0" xfId="1" applyFont="1" applyBorder="1" applyAlignment="1">
      <alignment horizontal="justify" vertical="center"/>
    </xf>
    <xf numFmtId="0" fontId="7" fillId="0" borderId="0" xfId="1" applyFont="1" applyBorder="1" applyAlignment="1">
      <alignment vertical="center"/>
    </xf>
    <xf numFmtId="0" fontId="11" fillId="0" borderId="22" xfId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 vertical="center"/>
    </xf>
    <xf numFmtId="0" fontId="11" fillId="0" borderId="27" xfId="1" applyFont="1" applyFill="1" applyBorder="1" applyAlignment="1">
      <alignment horizontal="center" vertical="center"/>
    </xf>
    <xf numFmtId="0" fontId="11" fillId="0" borderId="30" xfId="1" applyFont="1" applyFill="1" applyBorder="1" applyAlignment="1">
      <alignment horizontal="center" vertical="center"/>
    </xf>
    <xf numFmtId="0" fontId="11" fillId="0" borderId="44" xfId="1" applyFont="1" applyFill="1" applyBorder="1" applyAlignment="1">
      <alignment horizontal="center" vertical="center"/>
    </xf>
    <xf numFmtId="0" fontId="11" fillId="0" borderId="46" xfId="1" applyFont="1" applyFill="1" applyBorder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46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1" fillId="0" borderId="36" xfId="1" applyFont="1" applyBorder="1" applyAlignment="1">
      <alignment horizontal="center" vertical="center" wrapText="1"/>
    </xf>
    <xf numFmtId="186" fontId="11" fillId="0" borderId="22" xfId="1" applyNumberFormat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186" fontId="11" fillId="0" borderId="27" xfId="1" applyNumberFormat="1" applyFont="1" applyFill="1" applyBorder="1" applyAlignment="1">
      <alignment horizontal="center" vertical="center" wrapText="1"/>
    </xf>
    <xf numFmtId="186" fontId="11" fillId="0" borderId="44" xfId="1" applyNumberFormat="1" applyFont="1" applyFill="1" applyBorder="1" applyAlignment="1">
      <alignment horizontal="center" vertical="center" wrapText="1"/>
    </xf>
    <xf numFmtId="186" fontId="11" fillId="0" borderId="31" xfId="1" applyNumberFormat="1" applyFont="1" applyFill="1" applyBorder="1" applyAlignment="1">
      <alignment horizontal="center" vertical="center" wrapText="1"/>
    </xf>
    <xf numFmtId="186" fontId="11" fillId="0" borderId="28" xfId="1" applyNumberFormat="1" applyFont="1" applyFill="1" applyBorder="1" applyAlignment="1">
      <alignment horizontal="center" vertical="center" wrapText="1"/>
    </xf>
    <xf numFmtId="186" fontId="11" fillId="0" borderId="32" xfId="1" applyNumberFormat="1" applyFont="1" applyFill="1" applyBorder="1" applyAlignment="1">
      <alignment horizontal="center" vertical="center" wrapText="1"/>
    </xf>
    <xf numFmtId="186" fontId="11" fillId="0" borderId="36" xfId="1" applyNumberFormat="1" applyFont="1" applyFill="1" applyBorder="1" applyAlignment="1">
      <alignment horizontal="center" vertical="center" wrapText="1"/>
    </xf>
    <xf numFmtId="186" fontId="11" fillId="0" borderId="44" xfId="1" applyNumberFormat="1" applyFont="1" applyFill="1" applyBorder="1" applyAlignment="1">
      <alignment horizontal="center" vertical="center"/>
    </xf>
    <xf numFmtId="0" fontId="11" fillId="0" borderId="31" xfId="1" applyFont="1" applyFill="1" applyBorder="1" applyAlignment="1">
      <alignment horizontal="center" vertical="center"/>
    </xf>
    <xf numFmtId="183" fontId="11" fillId="0" borderId="44" xfId="1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1" fillId="0" borderId="61" xfId="1" applyFont="1" applyBorder="1" applyAlignment="1">
      <alignment horizontal="center" vertical="center"/>
    </xf>
    <xf numFmtId="0" fontId="11" fillId="0" borderId="22" xfId="6" applyFont="1" applyBorder="1" applyAlignment="1">
      <alignment horizontal="center" vertical="center" shrinkToFit="1"/>
    </xf>
    <xf numFmtId="0" fontId="11" fillId="0" borderId="17" xfId="6" applyFont="1" applyBorder="1" applyAlignment="1">
      <alignment horizontal="center" vertical="center" shrinkToFit="1"/>
    </xf>
    <xf numFmtId="0" fontId="11" fillId="0" borderId="27" xfId="6" applyFont="1" applyBorder="1" applyAlignment="1">
      <alignment horizontal="center" vertical="center" shrinkToFit="1"/>
    </xf>
    <xf numFmtId="0" fontId="11" fillId="0" borderId="30" xfId="6" applyFont="1" applyBorder="1" applyAlignment="1">
      <alignment horizontal="center" vertical="center" shrinkToFit="1"/>
    </xf>
    <xf numFmtId="0" fontId="11" fillId="0" borderId="49" xfId="6" applyFont="1" applyBorder="1" applyAlignment="1">
      <alignment horizontal="left" vertical="center" shrinkToFit="1"/>
    </xf>
    <xf numFmtId="0" fontId="11" fillId="0" borderId="9" xfId="6" applyFont="1" applyBorder="1" applyAlignment="1">
      <alignment horizontal="left" vertical="center" shrinkToFit="1"/>
    </xf>
    <xf numFmtId="0" fontId="11" fillId="0" borderId="41" xfId="6" applyFont="1" applyBorder="1" applyAlignment="1">
      <alignment horizontal="center" vertical="center" shrinkToFit="1"/>
    </xf>
    <xf numFmtId="0" fontId="11" fillId="0" borderId="1" xfId="6" applyFont="1" applyBorder="1" applyAlignment="1">
      <alignment horizontal="center" vertical="center" shrinkToFit="1"/>
    </xf>
    <xf numFmtId="0" fontId="11" fillId="0" borderId="37" xfId="6" applyFont="1" applyBorder="1" applyAlignment="1">
      <alignment horizontal="center" vertical="center" shrinkToFit="1"/>
    </xf>
    <xf numFmtId="0" fontId="11" fillId="0" borderId="16" xfId="6" applyFont="1" applyBorder="1" applyAlignment="1">
      <alignment horizontal="center" vertical="center" shrinkToFit="1"/>
    </xf>
    <xf numFmtId="0" fontId="28" fillId="0" borderId="22" xfId="1" applyFont="1" applyBorder="1" applyAlignment="1">
      <alignment horizontal="center" vertical="center" shrinkToFit="1"/>
    </xf>
    <xf numFmtId="0" fontId="11" fillId="0" borderId="17" xfId="1" applyFont="1" applyBorder="1" applyAlignment="1">
      <alignment horizontal="center" vertical="center" shrinkToFit="1"/>
    </xf>
    <xf numFmtId="0" fontId="11" fillId="0" borderId="27" xfId="1" applyFont="1" applyBorder="1" applyAlignment="1">
      <alignment horizontal="center" vertical="center" shrinkToFit="1"/>
    </xf>
    <xf numFmtId="0" fontId="11" fillId="0" borderId="30" xfId="1" applyFont="1" applyBorder="1" applyAlignment="1">
      <alignment horizontal="center" vertical="center" shrinkToFit="1"/>
    </xf>
    <xf numFmtId="0" fontId="7" fillId="0" borderId="0" xfId="1" applyFont="1" applyAlignment="1">
      <alignment horizontal="left" vertical="center" wrapText="1" shrinkToFit="1"/>
    </xf>
    <xf numFmtId="0" fontId="11" fillId="0" borderId="22" xfId="8" applyFont="1" applyBorder="1" applyAlignment="1">
      <alignment horizontal="center" vertical="center"/>
    </xf>
    <xf numFmtId="0" fontId="11" fillId="0" borderId="17" xfId="8" applyFont="1" applyBorder="1" applyAlignment="1">
      <alignment horizontal="center" vertical="center"/>
    </xf>
    <xf numFmtId="0" fontId="11" fillId="0" borderId="27" xfId="8" applyFont="1" applyBorder="1" applyAlignment="1">
      <alignment horizontal="center" vertical="center"/>
    </xf>
    <xf numFmtId="0" fontId="11" fillId="0" borderId="44" xfId="8" applyFont="1" applyBorder="1" applyAlignment="1">
      <alignment horizontal="center" vertical="center"/>
    </xf>
    <xf numFmtId="0" fontId="11" fillId="0" borderId="30" xfId="8" applyFont="1" applyBorder="1" applyAlignment="1">
      <alignment horizontal="center" vertical="center"/>
    </xf>
    <xf numFmtId="0" fontId="11" fillId="0" borderId="39" xfId="8" applyFont="1" applyBorder="1" applyAlignment="1">
      <alignment horizontal="center" vertical="center"/>
    </xf>
    <xf numFmtId="0" fontId="28" fillId="0" borderId="29" xfId="8" applyFont="1" applyBorder="1" applyAlignment="1">
      <alignment horizontal="center" vertical="center" wrapText="1"/>
    </xf>
    <xf numFmtId="0" fontId="11" fillId="0" borderId="35" xfId="8" applyFont="1" applyBorder="1" applyAlignment="1">
      <alignment horizontal="center" vertical="center" wrapText="1"/>
    </xf>
    <xf numFmtId="0" fontId="11" fillId="2" borderId="33" xfId="8" applyNumberFormat="1" applyFont="1" applyFill="1" applyBorder="1" applyAlignment="1">
      <alignment horizontal="center" vertical="center"/>
    </xf>
    <xf numFmtId="0" fontId="11" fillId="2" borderId="5" xfId="8" applyNumberFormat="1" applyFont="1" applyFill="1" applyBorder="1" applyAlignment="1">
      <alignment horizontal="center" vertical="center"/>
    </xf>
    <xf numFmtId="0" fontId="11" fillId="0" borderId="76" xfId="8" applyNumberFormat="1" applyFont="1" applyFill="1" applyBorder="1" applyAlignment="1">
      <alignment horizontal="center" vertical="center"/>
    </xf>
    <xf numFmtId="0" fontId="11" fillId="0" borderId="77" xfId="8" applyNumberFormat="1" applyFont="1" applyFill="1" applyBorder="1" applyAlignment="1">
      <alignment horizontal="center" vertical="center"/>
    </xf>
    <xf numFmtId="0" fontId="11" fillId="0" borderId="0" xfId="8" applyNumberFormat="1" applyFont="1" applyFill="1" applyBorder="1" applyAlignment="1">
      <alignment horizontal="center" vertical="center"/>
    </xf>
    <xf numFmtId="0" fontId="11" fillId="0" borderId="33" xfId="8" applyNumberFormat="1" applyFont="1" applyFill="1" applyBorder="1" applyAlignment="1">
      <alignment horizontal="center" vertical="center"/>
    </xf>
    <xf numFmtId="0" fontId="11" fillId="0" borderId="5" xfId="8" applyNumberFormat="1" applyFont="1" applyFill="1" applyBorder="1" applyAlignment="1">
      <alignment horizontal="center" vertical="center"/>
    </xf>
    <xf numFmtId="0" fontId="11" fillId="0" borderId="45" xfId="1" applyNumberFormat="1" applyFont="1" applyFill="1" applyBorder="1" applyAlignment="1">
      <alignment horizontal="center" vertical="center" shrinkToFit="1"/>
    </xf>
    <xf numFmtId="0" fontId="11" fillId="0" borderId="38" xfId="1" applyNumberFormat="1" applyFont="1" applyFill="1" applyBorder="1" applyAlignment="1">
      <alignment horizontal="center" vertical="center" shrinkToFit="1"/>
    </xf>
    <xf numFmtId="0" fontId="11" fillId="0" borderId="23" xfId="1" applyNumberFormat="1" applyFont="1" applyFill="1" applyBorder="1" applyAlignment="1">
      <alignment horizontal="center" vertical="center" shrinkToFit="1"/>
    </xf>
    <xf numFmtId="0" fontId="11" fillId="2" borderId="33" xfId="1" applyNumberFormat="1" applyFont="1" applyFill="1" applyBorder="1" applyAlignment="1">
      <alignment horizontal="center" vertical="center" shrinkToFit="1"/>
    </xf>
    <xf numFmtId="0" fontId="11" fillId="2" borderId="5" xfId="1" applyNumberFormat="1" applyFont="1" applyFill="1" applyBorder="1" applyAlignment="1">
      <alignment horizontal="center" vertical="center" shrinkToFit="1"/>
    </xf>
    <xf numFmtId="0" fontId="11" fillId="0" borderId="33" xfId="1" applyNumberFormat="1" applyFont="1" applyBorder="1" applyAlignment="1">
      <alignment horizontal="center" vertical="center" shrinkToFit="1"/>
    </xf>
    <xf numFmtId="0" fontId="11" fillId="0" borderId="5" xfId="1" applyNumberFormat="1" applyFont="1" applyBorder="1" applyAlignment="1">
      <alignment horizontal="center" vertical="center" shrinkToFit="1"/>
    </xf>
    <xf numFmtId="0" fontId="11" fillId="0" borderId="45" xfId="1" applyNumberFormat="1" applyFont="1" applyBorder="1" applyAlignment="1">
      <alignment horizontal="center" vertical="center" shrinkToFit="1"/>
    </xf>
    <xf numFmtId="0" fontId="11" fillId="0" borderId="23" xfId="1" applyNumberFormat="1" applyFont="1" applyBorder="1" applyAlignment="1">
      <alignment horizontal="center" vertical="center" shrinkToFit="1"/>
    </xf>
    <xf numFmtId="0" fontId="11" fillId="0" borderId="22" xfId="9" applyFont="1" applyBorder="1" applyAlignment="1">
      <alignment horizontal="center" vertical="center"/>
    </xf>
    <xf numFmtId="0" fontId="11" fillId="0" borderId="17" xfId="9" applyFont="1" applyBorder="1" applyAlignment="1">
      <alignment horizontal="center" vertical="center"/>
    </xf>
    <xf numFmtId="0" fontId="11" fillId="0" borderId="28" xfId="9" applyFont="1" applyBorder="1" applyAlignment="1">
      <alignment horizontal="center" vertical="center"/>
    </xf>
    <xf numFmtId="0" fontId="11" fillId="0" borderId="36" xfId="9" applyFont="1" applyBorder="1" applyAlignment="1">
      <alignment horizontal="center" vertical="center"/>
    </xf>
    <xf numFmtId="0" fontId="11" fillId="0" borderId="27" xfId="9" applyFont="1" applyBorder="1" applyAlignment="1">
      <alignment horizontal="center" vertical="center"/>
    </xf>
    <xf numFmtId="0" fontId="11" fillId="0" borderId="27" xfId="9" applyFont="1" applyBorder="1" applyAlignment="1">
      <alignment horizontal="center" vertical="center" wrapText="1"/>
    </xf>
    <xf numFmtId="0" fontId="11" fillId="0" borderId="44" xfId="9" applyFont="1" applyBorder="1" applyAlignment="1">
      <alignment horizontal="center" vertical="center" wrapText="1"/>
    </xf>
    <xf numFmtId="0" fontId="11" fillId="0" borderId="30" xfId="9" applyFont="1" applyBorder="1" applyAlignment="1">
      <alignment horizontal="center" vertical="center" wrapText="1"/>
    </xf>
    <xf numFmtId="0" fontId="11" fillId="0" borderId="46" xfId="9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 shrinkToFit="1"/>
    </xf>
    <xf numFmtId="0" fontId="11" fillId="0" borderId="39" xfId="1" applyFont="1" applyBorder="1" applyAlignment="1">
      <alignment horizontal="center" vertical="center" shrinkToFit="1"/>
    </xf>
    <xf numFmtId="0" fontId="11" fillId="0" borderId="29" xfId="1" applyFont="1" applyBorder="1" applyAlignment="1">
      <alignment horizontal="center" vertical="center" wrapText="1" shrinkToFit="1"/>
    </xf>
    <xf numFmtId="0" fontId="11" fillId="0" borderId="35" xfId="1" applyFont="1" applyBorder="1" applyAlignment="1">
      <alignment horizontal="center" vertical="center" wrapText="1" shrinkToFit="1"/>
    </xf>
    <xf numFmtId="49" fontId="11" fillId="0" borderId="0" xfId="1" applyNumberFormat="1" applyFont="1" applyBorder="1" applyAlignment="1">
      <alignment horizontal="right" vertical="center"/>
    </xf>
    <xf numFmtId="0" fontId="11" fillId="0" borderId="41" xfId="1" applyFont="1" applyBorder="1" applyAlignment="1">
      <alignment horizontal="center" vertical="center"/>
    </xf>
    <xf numFmtId="0" fontId="11" fillId="0" borderId="49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3" fontId="11" fillId="0" borderId="28" xfId="1" applyNumberFormat="1" applyFont="1" applyBorder="1" applyAlignment="1">
      <alignment horizontal="center" vertical="center"/>
    </xf>
    <xf numFmtId="3" fontId="11" fillId="0" borderId="36" xfId="1" applyNumberFormat="1" applyFont="1" applyBorder="1" applyAlignment="1">
      <alignment horizontal="center" vertical="center"/>
    </xf>
    <xf numFmtId="3" fontId="11" fillId="0" borderId="22" xfId="1" applyNumberFormat="1" applyFont="1" applyBorder="1" applyAlignment="1">
      <alignment horizontal="center" vertical="center"/>
    </xf>
    <xf numFmtId="3" fontId="11" fillId="0" borderId="17" xfId="1" applyNumberFormat="1" applyFont="1" applyBorder="1" applyAlignment="1">
      <alignment horizontal="center" vertical="center"/>
    </xf>
    <xf numFmtId="3" fontId="11" fillId="0" borderId="27" xfId="1" applyNumberFormat="1" applyFont="1" applyBorder="1" applyAlignment="1">
      <alignment horizontal="center" vertical="center"/>
    </xf>
    <xf numFmtId="3" fontId="11" fillId="0" borderId="30" xfId="1" applyNumberFormat="1" applyFont="1" applyBorder="1" applyAlignment="1">
      <alignment horizontal="center" vertical="center"/>
    </xf>
    <xf numFmtId="3" fontId="11" fillId="0" borderId="17" xfId="1" applyNumberFormat="1" applyFont="1" applyBorder="1" applyAlignment="1">
      <alignment horizontal="right" vertical="center"/>
    </xf>
    <xf numFmtId="3" fontId="11" fillId="0" borderId="21" xfId="1" applyNumberFormat="1" applyFont="1" applyBorder="1" applyAlignment="1">
      <alignment horizontal="right" vertical="center"/>
    </xf>
    <xf numFmtId="3" fontId="11" fillId="0" borderId="41" xfId="1" applyNumberFormat="1" applyFont="1" applyBorder="1" applyAlignment="1">
      <alignment horizontal="center" vertical="center"/>
    </xf>
    <xf numFmtId="3" fontId="11" fillId="0" borderId="37" xfId="1" applyNumberFormat="1" applyFont="1" applyBorder="1" applyAlignment="1">
      <alignment horizontal="center" vertical="center"/>
    </xf>
    <xf numFmtId="0" fontId="6" fillId="0" borderId="16" xfId="1" applyBorder="1" applyAlignment="1">
      <alignment horizontal="center" vertical="center"/>
    </xf>
    <xf numFmtId="0" fontId="11" fillId="0" borderId="29" xfId="1" applyFont="1" applyBorder="1" applyAlignment="1">
      <alignment horizontal="center" vertical="center" wrapText="1"/>
    </xf>
    <xf numFmtId="0" fontId="11" fillId="0" borderId="35" xfId="1" applyFont="1" applyBorder="1" applyAlignment="1">
      <alignment horizontal="center" vertical="center"/>
    </xf>
    <xf numFmtId="0" fontId="21" fillId="0" borderId="0" xfId="1" applyFont="1" applyBorder="1" applyAlignment="1">
      <alignment horizontal="left" vertical="center"/>
    </xf>
    <xf numFmtId="0" fontId="6" fillId="0" borderId="5" xfId="1" applyBorder="1" applyAlignment="1">
      <alignment horizontal="left" vertical="center"/>
    </xf>
    <xf numFmtId="0" fontId="21" fillId="2" borderId="49" xfId="1" applyFont="1" applyFill="1" applyBorder="1" applyAlignment="1">
      <alignment horizontal="left" vertical="center"/>
    </xf>
    <xf numFmtId="0" fontId="21" fillId="2" borderId="9" xfId="1" applyFont="1" applyFill="1" applyBorder="1" applyAlignment="1">
      <alignment horizontal="left" vertical="center"/>
    </xf>
    <xf numFmtId="0" fontId="21" fillId="2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horizontal="left" vertical="center"/>
    </xf>
    <xf numFmtId="0" fontId="6" fillId="2" borderId="5" xfId="1" applyFill="1" applyBorder="1" applyAlignment="1">
      <alignment horizontal="left" vertical="center"/>
    </xf>
    <xf numFmtId="0" fontId="11" fillId="2" borderId="38" xfId="1" applyFont="1" applyFill="1" applyBorder="1" applyAlignment="1">
      <alignment horizontal="left" vertical="center"/>
    </xf>
    <xf numFmtId="0" fontId="6" fillId="0" borderId="38" xfId="1" applyBorder="1" applyAlignment="1">
      <alignment horizontal="left" vertical="center"/>
    </xf>
    <xf numFmtId="0" fontId="11" fillId="2" borderId="0" xfId="1" applyFont="1" applyFill="1" applyBorder="1" applyAlignment="1">
      <alignment horizontal="left" vertical="center"/>
    </xf>
    <xf numFmtId="0" fontId="11" fillId="0" borderId="0" xfId="1" quotePrefix="1" applyFont="1" applyBorder="1" applyAlignment="1">
      <alignment horizontal="left" vertical="center"/>
    </xf>
    <xf numFmtId="0" fontId="11" fillId="2" borderId="38" xfId="1" quotePrefix="1" applyFont="1" applyFill="1" applyBorder="1" applyAlignment="1">
      <alignment horizontal="left" vertical="center"/>
    </xf>
    <xf numFmtId="0" fontId="6" fillId="0" borderId="23" xfId="1" applyBorder="1" applyAlignment="1">
      <alignment horizontal="left" vertical="center"/>
    </xf>
    <xf numFmtId="0" fontId="11" fillId="0" borderId="65" xfId="1" quotePrefix="1" applyFont="1" applyBorder="1" applyAlignment="1">
      <alignment vertical="center"/>
    </xf>
    <xf numFmtId="0" fontId="11" fillId="0" borderId="38" xfId="1" quotePrefix="1" applyFont="1" applyBorder="1" applyAlignment="1">
      <alignment vertical="center"/>
    </xf>
    <xf numFmtId="0" fontId="11" fillId="2" borderId="41" xfId="1" applyFont="1" applyFill="1" applyBorder="1" applyAlignment="1">
      <alignment horizontal="left" vertical="center"/>
    </xf>
    <xf numFmtId="0" fontId="6" fillId="0" borderId="0" xfId="1" applyAlignment="1">
      <alignment horizontal="left" vertical="center"/>
    </xf>
    <xf numFmtId="0" fontId="21" fillId="0" borderId="39" xfId="1" applyFont="1" applyBorder="1" applyAlignment="1">
      <alignment horizontal="center" vertical="center"/>
    </xf>
    <xf numFmtId="0" fontId="21" fillId="0" borderId="22" xfId="1" applyFont="1" applyBorder="1" applyAlignment="1">
      <alignment horizontal="center" vertical="center"/>
    </xf>
    <xf numFmtId="0" fontId="21" fillId="0" borderId="0" xfId="1" applyFont="1" applyBorder="1" applyAlignment="1">
      <alignment vertical="center"/>
    </xf>
    <xf numFmtId="0" fontId="21" fillId="0" borderId="5" xfId="1" applyFont="1" applyBorder="1" applyAlignment="1">
      <alignment vertical="center"/>
    </xf>
    <xf numFmtId="0" fontId="21" fillId="2" borderId="0" xfId="1" applyFont="1" applyFill="1" applyBorder="1" applyAlignment="1">
      <alignment vertical="center"/>
    </xf>
    <xf numFmtId="0" fontId="21" fillId="2" borderId="5" xfId="1" applyFont="1" applyFill="1" applyBorder="1" applyAlignment="1">
      <alignment vertical="center"/>
    </xf>
    <xf numFmtId="0" fontId="21" fillId="2" borderId="0" xfId="1" applyFont="1" applyFill="1" applyBorder="1" applyAlignment="1">
      <alignment vertical="center" shrinkToFit="1"/>
    </xf>
    <xf numFmtId="0" fontId="21" fillId="2" borderId="5" xfId="1" applyFont="1" applyFill="1" applyBorder="1" applyAlignment="1">
      <alignment vertical="center" shrinkToFit="1"/>
    </xf>
    <xf numFmtId="0" fontId="7" fillId="0" borderId="0" xfId="1" applyFont="1" applyAlignment="1">
      <alignment vertical="center"/>
    </xf>
    <xf numFmtId="0" fontId="11" fillId="2" borderId="0" xfId="1" applyFont="1" applyFill="1" applyBorder="1" applyAlignment="1">
      <alignment vertical="center"/>
    </xf>
    <xf numFmtId="0" fontId="11" fillId="2" borderId="5" xfId="1" applyFont="1" applyFill="1" applyBorder="1" applyAlignment="1">
      <alignment vertical="center"/>
    </xf>
    <xf numFmtId="0" fontId="11" fillId="0" borderId="5" xfId="1" applyFont="1" applyBorder="1" applyAlignment="1">
      <alignment vertical="center"/>
    </xf>
    <xf numFmtId="0" fontId="11" fillId="0" borderId="0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1" fillId="2" borderId="44" xfId="1" applyFont="1" applyFill="1" applyBorder="1" applyAlignment="1">
      <alignment vertical="center"/>
    </xf>
    <xf numFmtId="0" fontId="11" fillId="0" borderId="44" xfId="1" applyFont="1" applyFill="1" applyBorder="1" applyAlignment="1">
      <alignment horizontal="center" vertical="center" wrapText="1"/>
    </xf>
    <xf numFmtId="0" fontId="11" fillId="0" borderId="48" xfId="1" applyFont="1" applyFill="1" applyBorder="1" applyAlignment="1">
      <alignment vertical="center"/>
    </xf>
    <xf numFmtId="0" fontId="11" fillId="0" borderId="49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11" fillId="0" borderId="37" xfId="1" applyFont="1" applyBorder="1" applyAlignment="1">
      <alignment vertical="center"/>
    </xf>
    <xf numFmtId="0" fontId="11" fillId="0" borderId="60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center" vertical="center"/>
    </xf>
    <xf numFmtId="0" fontId="11" fillId="0" borderId="39" xfId="1" applyFont="1" applyBorder="1" applyAlignment="1">
      <alignment horizontal="center" vertical="center" wrapText="1"/>
    </xf>
    <xf numFmtId="0" fontId="11" fillId="0" borderId="61" xfId="1" applyFont="1" applyBorder="1" applyAlignment="1">
      <alignment vertical="center" wrapText="1"/>
    </xf>
    <xf numFmtId="0" fontId="11" fillId="0" borderId="17" xfId="1" applyFont="1" applyBorder="1" applyAlignment="1">
      <alignment vertical="center" wrapText="1"/>
    </xf>
    <xf numFmtId="0" fontId="11" fillId="0" borderId="61" xfId="1" applyFont="1" applyBorder="1" applyAlignment="1">
      <alignment vertical="center"/>
    </xf>
    <xf numFmtId="0" fontId="11" fillId="0" borderId="17" xfId="1" applyFont="1" applyBorder="1" applyAlignment="1">
      <alignment vertical="center"/>
    </xf>
    <xf numFmtId="0" fontId="11" fillId="0" borderId="28" xfId="1" applyFont="1" applyBorder="1" applyAlignment="1">
      <alignment vertical="center" wrapText="1"/>
    </xf>
    <xf numFmtId="0" fontId="11" fillId="0" borderId="36" xfId="1" applyFont="1" applyBorder="1" applyAlignment="1">
      <alignment vertical="center"/>
    </xf>
    <xf numFmtId="0" fontId="11" fillId="0" borderId="44" xfId="1" applyFont="1" applyBorder="1" applyAlignment="1">
      <alignment horizontal="center" vertical="center" wrapText="1"/>
    </xf>
    <xf numFmtId="0" fontId="11" fillId="0" borderId="36" xfId="1" applyFont="1" applyBorder="1" applyAlignment="1">
      <alignment horizontal="center" vertical="center"/>
    </xf>
    <xf numFmtId="0" fontId="11" fillId="0" borderId="23" xfId="1" applyFont="1" applyFill="1" applyBorder="1" applyAlignment="1">
      <alignment horizontal="center" vertical="center" wrapText="1"/>
    </xf>
    <xf numFmtId="0" fontId="11" fillId="0" borderId="40" xfId="1" applyFont="1" applyFill="1" applyBorder="1" applyAlignment="1">
      <alignment horizontal="center" vertical="center" wrapText="1"/>
    </xf>
    <xf numFmtId="0" fontId="11" fillId="0" borderId="41" xfId="1" applyFont="1" applyBorder="1" applyAlignment="1">
      <alignment horizontal="right" vertical="center"/>
    </xf>
    <xf numFmtId="0" fontId="7" fillId="0" borderId="0" xfId="1" applyFont="1" applyBorder="1" applyAlignment="1">
      <alignment horizontal="justify" vertical="center" wrapText="1"/>
    </xf>
    <xf numFmtId="0" fontId="11" fillId="0" borderId="22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justify" wrapText="1"/>
    </xf>
    <xf numFmtId="0" fontId="11" fillId="0" borderId="17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justify" vertical="center" wrapText="1"/>
    </xf>
    <xf numFmtId="0" fontId="11" fillId="0" borderId="0" xfId="1" applyFont="1" applyAlignment="1">
      <alignment horizontal="justify" vertical="center" wrapText="1"/>
    </xf>
    <xf numFmtId="0" fontId="11" fillId="0" borderId="0" xfId="1" applyFont="1" applyBorder="1" applyAlignment="1">
      <alignment horizontal="right" vertical="center" wrapText="1"/>
    </xf>
    <xf numFmtId="57" fontId="11" fillId="0" borderId="46" xfId="1" applyNumberFormat="1" applyFont="1" applyBorder="1" applyAlignment="1">
      <alignment horizontal="center" vertical="center"/>
    </xf>
    <xf numFmtId="0" fontId="11" fillId="0" borderId="32" xfId="1" applyFont="1" applyFill="1" applyBorder="1" applyAlignment="1">
      <alignment horizontal="center" vertical="center"/>
    </xf>
    <xf numFmtId="0" fontId="11" fillId="0" borderId="36" xfId="1" applyFont="1" applyFill="1" applyBorder="1" applyAlignment="1">
      <alignment horizontal="center" vertical="center"/>
    </xf>
    <xf numFmtId="57" fontId="11" fillId="0" borderId="34" xfId="1" applyNumberFormat="1" applyFont="1" applyFill="1" applyBorder="1" applyAlignment="1">
      <alignment horizontal="center" vertical="center"/>
    </xf>
    <xf numFmtId="57" fontId="11" fillId="0" borderId="33" xfId="1" applyNumberFormat="1" applyFont="1" applyFill="1" applyBorder="1" applyAlignment="1">
      <alignment horizontal="center" vertical="center"/>
    </xf>
    <xf numFmtId="57" fontId="11" fillId="0" borderId="35" xfId="1" applyNumberFormat="1" applyFont="1" applyFill="1" applyBorder="1" applyAlignment="1">
      <alignment horizontal="center" vertical="center"/>
    </xf>
    <xf numFmtId="0" fontId="11" fillId="0" borderId="17" xfId="1" applyFont="1" applyBorder="1" applyAlignment="1">
      <alignment horizontal="center" vertical="center" textRotation="255"/>
    </xf>
    <xf numFmtId="0" fontId="11" fillId="0" borderId="44" xfId="1" applyFont="1" applyBorder="1" applyAlignment="1">
      <alignment horizontal="center" vertical="center" textRotation="255"/>
    </xf>
    <xf numFmtId="0" fontId="11" fillId="0" borderId="66" xfId="1" applyFont="1" applyBorder="1" applyAlignment="1">
      <alignment vertical="center"/>
    </xf>
    <xf numFmtId="0" fontId="11" fillId="0" borderId="67" xfId="1" applyFont="1" applyBorder="1" applyAlignment="1">
      <alignment vertical="center"/>
    </xf>
    <xf numFmtId="38" fontId="11" fillId="0" borderId="27" xfId="5" applyFont="1" applyBorder="1" applyAlignment="1">
      <alignment horizontal="center" vertical="center" justifyLastLine="1"/>
    </xf>
    <xf numFmtId="38" fontId="11" fillId="0" borderId="30" xfId="5" applyFont="1" applyBorder="1" applyAlignment="1">
      <alignment horizontal="center" vertical="center" justifyLastLine="1"/>
    </xf>
    <xf numFmtId="38" fontId="11" fillId="0" borderId="44" xfId="5" applyFont="1" applyBorder="1" applyAlignment="1">
      <alignment horizontal="center" vertical="center" justifyLastLine="1"/>
    </xf>
    <xf numFmtId="38" fontId="11" fillId="0" borderId="31" xfId="5" applyFont="1" applyBorder="1" applyAlignment="1">
      <alignment horizontal="center" vertical="center" wrapText="1" justifyLastLine="1"/>
    </xf>
    <xf numFmtId="38" fontId="11" fillId="0" borderId="36" xfId="5" applyFont="1" applyBorder="1" applyAlignment="1">
      <alignment horizontal="center" vertical="center" wrapText="1" justifyLastLine="1"/>
    </xf>
    <xf numFmtId="38" fontId="11" fillId="0" borderId="46" xfId="5" applyFont="1" applyBorder="1" applyAlignment="1">
      <alignment horizontal="center" vertical="center" justifyLastLine="1"/>
    </xf>
    <xf numFmtId="38" fontId="11" fillId="0" borderId="22" xfId="5" applyFont="1" applyBorder="1" applyAlignment="1">
      <alignment horizontal="center" vertical="center"/>
    </xf>
    <xf numFmtId="38" fontId="11" fillId="0" borderId="17" xfId="5" applyFont="1" applyBorder="1" applyAlignment="1">
      <alignment horizontal="center" vertical="center"/>
    </xf>
    <xf numFmtId="38" fontId="11" fillId="0" borderId="39" xfId="5" applyFont="1" applyBorder="1" applyAlignment="1">
      <alignment horizontal="center" vertical="center" justifyLastLine="1"/>
    </xf>
    <xf numFmtId="38" fontId="11" fillId="0" borderId="22" xfId="5" applyFont="1" applyBorder="1" applyAlignment="1">
      <alignment horizontal="center" vertical="center" justifyLastLine="1"/>
    </xf>
    <xf numFmtId="38" fontId="11" fillId="0" borderId="31" xfId="5" applyFont="1" applyBorder="1" applyAlignment="1">
      <alignment horizontal="center" vertical="center" justifyLastLine="1"/>
    </xf>
    <xf numFmtId="38" fontId="11" fillId="0" borderId="36" xfId="5" applyFont="1" applyBorder="1" applyAlignment="1">
      <alignment horizontal="center" vertical="center" justifyLastLine="1"/>
    </xf>
    <xf numFmtId="0" fontId="11" fillId="0" borderId="27" xfId="5" applyNumberFormat="1" applyFont="1" applyBorder="1" applyAlignment="1">
      <alignment horizontal="center" vertical="center" justifyLastLine="1"/>
    </xf>
    <xf numFmtId="0" fontId="11" fillId="0" borderId="30" xfId="5" applyNumberFormat="1" applyFont="1" applyBorder="1" applyAlignment="1">
      <alignment horizontal="center" vertical="center" justifyLastLine="1"/>
    </xf>
    <xf numFmtId="0" fontId="11" fillId="0" borderId="44" xfId="5" applyNumberFormat="1" applyFont="1" applyBorder="1" applyAlignment="1">
      <alignment horizontal="center" vertical="center" justifyLastLine="1"/>
    </xf>
    <xf numFmtId="0" fontId="11" fillId="0" borderId="31" xfId="5" applyNumberFormat="1" applyFont="1" applyBorder="1" applyAlignment="1">
      <alignment horizontal="center" vertical="center" wrapText="1" justifyLastLine="1"/>
    </xf>
    <xf numFmtId="0" fontId="11" fillId="0" borderId="36" xfId="5" applyNumberFormat="1" applyFont="1" applyBorder="1" applyAlignment="1">
      <alignment horizontal="center" vertical="center" wrapText="1" justifyLastLine="1"/>
    </xf>
    <xf numFmtId="0" fontId="11" fillId="0" borderId="34" xfId="5" applyNumberFormat="1" applyFont="1" applyBorder="1" applyAlignment="1">
      <alignment horizontal="center" vertical="center" wrapText="1" justifyLastLine="1"/>
    </xf>
    <xf numFmtId="0" fontId="11" fillId="0" borderId="35" xfId="5" applyNumberFormat="1" applyFont="1" applyBorder="1" applyAlignment="1">
      <alignment horizontal="center" vertical="center" wrapText="1" justifyLastLine="1"/>
    </xf>
    <xf numFmtId="0" fontId="11" fillId="0" borderId="22" xfId="5" applyNumberFormat="1" applyFont="1" applyBorder="1" applyAlignment="1">
      <alignment horizontal="center" vertical="center"/>
    </xf>
    <xf numFmtId="0" fontId="11" fillId="0" borderId="17" xfId="5" applyNumberFormat="1" applyFont="1" applyBorder="1" applyAlignment="1">
      <alignment horizontal="center" vertical="center"/>
    </xf>
    <xf numFmtId="0" fontId="28" fillId="0" borderId="27" xfId="5" applyNumberFormat="1" applyFont="1" applyBorder="1" applyAlignment="1">
      <alignment horizontal="center" vertical="center" justifyLastLine="1"/>
    </xf>
    <xf numFmtId="38" fontId="28" fillId="0" borderId="27" xfId="5" applyFont="1" applyBorder="1" applyAlignment="1">
      <alignment horizontal="center" vertical="center" justifyLastLine="1"/>
    </xf>
    <xf numFmtId="0" fontId="11" fillId="0" borderId="17" xfId="1" applyFont="1" applyFill="1" applyBorder="1" applyAlignment="1">
      <alignment horizontal="justify" vertical="center" wrapText="1"/>
    </xf>
    <xf numFmtId="3" fontId="11" fillId="0" borderId="46" xfId="1" applyNumberFormat="1" applyFont="1" applyFill="1" applyBorder="1" applyAlignment="1">
      <alignment horizontal="right" vertical="center" wrapText="1"/>
    </xf>
    <xf numFmtId="0" fontId="17" fillId="0" borderId="0" xfId="1" applyFont="1" applyBorder="1" applyAlignment="1">
      <alignment horizontal="right" vertical="center" wrapText="1"/>
    </xf>
    <xf numFmtId="0" fontId="11" fillId="0" borderId="9" xfId="1" applyFont="1" applyFill="1" applyBorder="1" applyAlignment="1">
      <alignment horizontal="justify" vertical="center" wrapText="1"/>
    </xf>
    <xf numFmtId="3" fontId="11" fillId="0" borderId="34" xfId="1" applyNumberFormat="1" applyFont="1" applyFill="1" applyBorder="1" applyAlignment="1">
      <alignment horizontal="right" vertical="center" wrapText="1"/>
    </xf>
    <xf numFmtId="0" fontId="11" fillId="0" borderId="49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11" fillId="0" borderId="38" xfId="1" applyFont="1" applyFill="1" applyBorder="1" applyAlignment="1">
      <alignment horizontal="center" vertical="center" wrapText="1"/>
    </xf>
    <xf numFmtId="0" fontId="11" fillId="2" borderId="46" xfId="1" applyFont="1" applyFill="1" applyBorder="1" applyAlignment="1">
      <alignment horizontal="center" vertical="center" wrapText="1"/>
    </xf>
    <xf numFmtId="0" fontId="11" fillId="2" borderId="17" xfId="1" applyFont="1" applyFill="1" applyBorder="1" applyAlignment="1">
      <alignment horizontal="center" vertical="center" wrapText="1"/>
    </xf>
    <xf numFmtId="0" fontId="11" fillId="0" borderId="46" xfId="1" applyFont="1" applyFill="1" applyBorder="1" applyAlignment="1">
      <alignment horizontal="center" vertical="center" wrapText="1"/>
    </xf>
    <xf numFmtId="0" fontId="11" fillId="0" borderId="17" xfId="1" applyFont="1" applyFill="1" applyBorder="1" applyAlignment="1">
      <alignment horizontal="center" vertical="center" wrapText="1"/>
    </xf>
    <xf numFmtId="0" fontId="11" fillId="0" borderId="59" xfId="1" applyFont="1" applyFill="1" applyBorder="1" applyAlignment="1">
      <alignment horizontal="center" vertical="center" wrapText="1"/>
    </xf>
    <xf numFmtId="0" fontId="11" fillId="0" borderId="21" xfId="1" applyFont="1" applyFill="1" applyBorder="1" applyAlignment="1">
      <alignment horizontal="center" vertical="center" wrapText="1"/>
    </xf>
    <xf numFmtId="0" fontId="11" fillId="0" borderId="29" xfId="1" applyFont="1" applyFill="1" applyBorder="1" applyAlignment="1">
      <alignment horizontal="center" vertical="center" wrapText="1"/>
    </xf>
    <xf numFmtId="0" fontId="11" fillId="0" borderId="33" xfId="1" applyFont="1" applyFill="1" applyBorder="1" applyAlignment="1">
      <alignment horizontal="center" vertical="center"/>
    </xf>
    <xf numFmtId="0" fontId="11" fillId="0" borderId="35" xfId="1" applyFont="1" applyFill="1" applyBorder="1" applyAlignment="1">
      <alignment horizontal="center" vertical="center"/>
    </xf>
    <xf numFmtId="0" fontId="11" fillId="0" borderId="28" xfId="1" applyFont="1" applyFill="1" applyBorder="1" applyAlignment="1">
      <alignment horizontal="center" vertical="center" wrapText="1"/>
    </xf>
    <xf numFmtId="0" fontId="17" fillId="0" borderId="0" xfId="1" applyFont="1" applyBorder="1" applyAlignment="1">
      <alignment horizontal="right" vertical="center"/>
    </xf>
    <xf numFmtId="0" fontId="11" fillId="0" borderId="17" xfId="1" applyFont="1" applyBorder="1" applyAlignment="1">
      <alignment horizontal="right" vertical="center" shrinkToFit="1"/>
    </xf>
    <xf numFmtId="41" fontId="11" fillId="0" borderId="44" xfId="5" applyNumberFormat="1" applyFont="1" applyBorder="1" applyAlignment="1">
      <alignment horizontal="right" vertical="center" shrinkToFit="1"/>
    </xf>
    <xf numFmtId="41" fontId="11" fillId="0" borderId="46" xfId="5" applyNumberFormat="1" applyFont="1" applyBorder="1" applyAlignment="1">
      <alignment horizontal="right" vertical="center" shrinkToFit="1"/>
    </xf>
    <xf numFmtId="0" fontId="11" fillId="2" borderId="17" xfId="1" applyFont="1" applyFill="1" applyBorder="1" applyAlignment="1">
      <alignment horizontal="right" vertical="center" shrinkToFit="1"/>
    </xf>
    <xf numFmtId="41" fontId="11" fillId="2" borderId="44" xfId="5" applyNumberFormat="1" applyFont="1" applyFill="1" applyBorder="1" applyAlignment="1">
      <alignment horizontal="right" vertical="center" shrinkToFit="1"/>
    </xf>
    <xf numFmtId="41" fontId="11" fillId="2" borderId="46" xfId="5" applyNumberFormat="1" applyFont="1" applyFill="1" applyBorder="1" applyAlignment="1">
      <alignment horizontal="right" vertical="center" shrinkToFit="1"/>
    </xf>
    <xf numFmtId="38" fontId="11" fillId="2" borderId="59" xfId="5" applyFont="1" applyFill="1" applyBorder="1" applyAlignment="1">
      <alignment horizontal="right" vertical="center" shrinkToFit="1"/>
    </xf>
    <xf numFmtId="38" fontId="11" fillId="2" borderId="21" xfId="5" applyFont="1" applyFill="1" applyBorder="1" applyAlignment="1">
      <alignment horizontal="right" vertical="center" shrinkToFit="1"/>
    </xf>
    <xf numFmtId="41" fontId="11" fillId="2" borderId="59" xfId="5" applyNumberFormat="1" applyFont="1" applyFill="1" applyBorder="1" applyAlignment="1">
      <alignment horizontal="right" vertical="center" shrinkToFit="1"/>
    </xf>
    <xf numFmtId="41" fontId="11" fillId="2" borderId="21" xfId="5" applyNumberFormat="1" applyFont="1" applyFill="1" applyBorder="1" applyAlignment="1">
      <alignment horizontal="right" vertical="center" shrinkToFit="1"/>
    </xf>
    <xf numFmtId="41" fontId="11" fillId="2" borderId="60" xfId="5" applyNumberFormat="1" applyFont="1" applyFill="1" applyBorder="1" applyAlignment="1">
      <alignment horizontal="right" vertical="center" shrinkToFit="1"/>
    </xf>
    <xf numFmtId="0" fontId="11" fillId="2" borderId="61" xfId="1" applyFont="1" applyFill="1" applyBorder="1" applyAlignment="1">
      <alignment vertical="center" justifyLastLine="1"/>
    </xf>
    <xf numFmtId="0" fontId="11" fillId="2" borderId="17" xfId="1" applyFont="1" applyFill="1" applyBorder="1" applyAlignment="1">
      <alignment vertical="center" justifyLastLine="1"/>
    </xf>
    <xf numFmtId="0" fontId="11" fillId="2" borderId="60" xfId="1" applyFont="1" applyFill="1" applyBorder="1" applyAlignment="1">
      <alignment vertical="center"/>
    </xf>
    <xf numFmtId="0" fontId="11" fillId="2" borderId="21" xfId="1" applyFont="1" applyFill="1" applyBorder="1" applyAlignment="1">
      <alignment vertical="center"/>
    </xf>
    <xf numFmtId="38" fontId="11" fillId="0" borderId="41" xfId="5" applyFont="1" applyBorder="1" applyAlignment="1">
      <alignment horizontal="left" vertical="center" wrapText="1"/>
    </xf>
    <xf numFmtId="38" fontId="7" fillId="0" borderId="0" xfId="5" applyFont="1" applyBorder="1" applyAlignment="1">
      <alignment horizontal="justify" vertical="center" wrapText="1"/>
    </xf>
    <xf numFmtId="38" fontId="17" fillId="0" borderId="0" xfId="5" applyFont="1" applyBorder="1" applyAlignment="1">
      <alignment horizontal="right" vertical="center" wrapText="1"/>
    </xf>
    <xf numFmtId="38" fontId="11" fillId="0" borderId="27" xfId="5" applyFont="1" applyBorder="1" applyAlignment="1">
      <alignment horizontal="center" vertical="center"/>
    </xf>
    <xf numFmtId="38" fontId="11" fillId="0" borderId="29" xfId="5" applyFont="1" applyBorder="1" applyAlignment="1">
      <alignment horizontal="center" vertical="center"/>
    </xf>
    <xf numFmtId="38" fontId="11" fillId="0" borderId="30" xfId="5" applyFont="1" applyBorder="1" applyAlignment="1">
      <alignment horizontal="center" vertical="center"/>
    </xf>
    <xf numFmtId="38" fontId="11" fillId="0" borderId="27" xfId="5" applyFont="1" applyBorder="1" applyAlignment="1">
      <alignment horizontal="center" vertical="center" wrapText="1"/>
    </xf>
    <xf numFmtId="49" fontId="11" fillId="0" borderId="28" xfId="5" applyNumberFormat="1" applyFont="1" applyBorder="1" applyAlignment="1">
      <alignment horizontal="center" vertical="center"/>
    </xf>
    <xf numFmtId="38" fontId="11" fillId="0" borderId="30" xfId="5" applyFont="1" applyBorder="1" applyAlignment="1">
      <alignment horizontal="center" vertical="center" wrapText="1"/>
    </xf>
    <xf numFmtId="38" fontId="11" fillId="0" borderId="9" xfId="5" applyFont="1" applyBorder="1" applyAlignment="1">
      <alignment horizontal="right" vertical="center" wrapText="1"/>
    </xf>
    <xf numFmtId="38" fontId="11" fillId="0" borderId="5" xfId="5" applyFont="1" applyBorder="1" applyAlignment="1">
      <alignment horizontal="right" vertical="center" wrapText="1"/>
    </xf>
    <xf numFmtId="38" fontId="11" fillId="0" borderId="16" xfId="5" applyFont="1" applyBorder="1" applyAlignment="1">
      <alignment horizontal="right" vertical="center" wrapText="1"/>
    </xf>
    <xf numFmtId="38" fontId="11" fillId="0" borderId="23" xfId="5" applyFont="1" applyBorder="1" applyAlignment="1">
      <alignment horizontal="right" vertical="center" wrapText="1"/>
    </xf>
    <xf numFmtId="0" fontId="11" fillId="0" borderId="29" xfId="1" applyFont="1" applyBorder="1" applyAlignment="1">
      <alignment horizontal="center" vertical="center"/>
    </xf>
    <xf numFmtId="0" fontId="11" fillId="0" borderId="9" xfId="1" applyFont="1" applyBorder="1" applyAlignment="1">
      <alignment horizontal="right" vertical="center"/>
    </xf>
    <xf numFmtId="0" fontId="11" fillId="0" borderId="5" xfId="1" applyFont="1" applyBorder="1" applyAlignment="1">
      <alignment horizontal="right" vertical="center"/>
    </xf>
    <xf numFmtId="0" fontId="11" fillId="0" borderId="16" xfId="1" applyFont="1" applyBorder="1" applyAlignment="1">
      <alignment horizontal="right" vertical="center"/>
    </xf>
    <xf numFmtId="41" fontId="11" fillId="0" borderId="44" xfId="1" applyNumberFormat="1" applyFont="1" applyBorder="1" applyAlignment="1">
      <alignment vertical="center"/>
    </xf>
    <xf numFmtId="0" fontId="11" fillId="0" borderId="23" xfId="1" applyFont="1" applyBorder="1" applyAlignment="1">
      <alignment horizontal="right" vertical="center"/>
    </xf>
    <xf numFmtId="41" fontId="11" fillId="0" borderId="48" xfId="1" applyNumberFormat="1" applyFont="1" applyBorder="1" applyAlignment="1">
      <alignment vertical="center"/>
    </xf>
    <xf numFmtId="0" fontId="11" fillId="0" borderId="46" xfId="1" applyFont="1" applyBorder="1" applyAlignment="1">
      <alignment horizontal="center" vertical="center" shrinkToFit="1"/>
    </xf>
    <xf numFmtId="0" fontId="11" fillId="0" borderId="0" xfId="1" applyFont="1" applyBorder="1" applyAlignment="1">
      <alignment horizontal="left" vertical="center" wrapText="1"/>
    </xf>
    <xf numFmtId="0" fontId="11" fillId="0" borderId="0" xfId="1" applyFont="1" applyAlignment="1">
      <alignment horizontal="right" vertical="center" wrapText="1"/>
    </xf>
    <xf numFmtId="186" fontId="7" fillId="0" borderId="0" xfId="1" applyNumberFormat="1" applyFont="1" applyBorder="1" applyAlignment="1">
      <alignment horizontal="justify" vertical="center" wrapText="1"/>
    </xf>
    <xf numFmtId="186" fontId="17" fillId="0" borderId="0" xfId="1" applyNumberFormat="1" applyFont="1" applyBorder="1" applyAlignment="1">
      <alignment horizontal="right" vertical="center" wrapText="1"/>
    </xf>
    <xf numFmtId="186" fontId="11" fillId="0" borderId="22" xfId="1" applyNumberFormat="1" applyFont="1" applyBorder="1" applyAlignment="1">
      <alignment horizontal="center" vertical="center" wrapText="1"/>
    </xf>
    <xf numFmtId="186" fontId="11" fillId="0" borderId="17" xfId="1" applyNumberFormat="1" applyFont="1" applyBorder="1" applyAlignment="1">
      <alignment horizontal="center" vertical="center" wrapText="1"/>
    </xf>
    <xf numFmtId="186" fontId="11" fillId="0" borderId="28" xfId="1" applyNumberFormat="1" applyFont="1" applyBorder="1" applyAlignment="1">
      <alignment vertical="center" wrapText="1"/>
    </xf>
    <xf numFmtId="186" fontId="11" fillId="0" borderId="36" xfId="1" applyNumberFormat="1" applyFont="1" applyBorder="1" applyAlignment="1">
      <alignment vertical="center" wrapText="1"/>
    </xf>
    <xf numFmtId="186" fontId="11" fillId="0" borderId="27" xfId="1" applyNumberFormat="1" applyFont="1" applyBorder="1" applyAlignment="1">
      <alignment horizontal="center" vertical="center" wrapText="1"/>
    </xf>
    <xf numFmtId="186" fontId="11" fillId="0" borderId="30" xfId="1" applyNumberFormat="1" applyFont="1" applyBorder="1" applyAlignment="1">
      <alignment horizontal="center" vertical="center" wrapText="1"/>
    </xf>
    <xf numFmtId="186" fontId="7" fillId="0" borderId="0" xfId="1" applyNumberFormat="1" applyFont="1" applyBorder="1" applyAlignment="1">
      <alignment horizontal="justify" vertical="center"/>
    </xf>
    <xf numFmtId="186" fontId="17" fillId="0" borderId="0" xfId="1" applyNumberFormat="1" applyFont="1" applyBorder="1" applyAlignment="1">
      <alignment horizontal="right" vertical="center"/>
    </xf>
    <xf numFmtId="186" fontId="28" fillId="0" borderId="22" xfId="1" applyNumberFormat="1" applyFont="1" applyBorder="1" applyAlignment="1">
      <alignment horizontal="center" vertical="center"/>
    </xf>
    <xf numFmtId="186" fontId="28" fillId="0" borderId="17" xfId="1" applyNumberFormat="1" applyFont="1" applyBorder="1" applyAlignment="1">
      <alignment horizontal="center" vertical="center"/>
    </xf>
    <xf numFmtId="186" fontId="28" fillId="0" borderId="30" xfId="1" applyNumberFormat="1" applyFont="1" applyBorder="1" applyAlignment="1">
      <alignment horizontal="center" vertical="center"/>
    </xf>
    <xf numFmtId="186" fontId="28" fillId="0" borderId="39" xfId="1" applyNumberFormat="1" applyFont="1" applyBorder="1" applyAlignment="1">
      <alignment horizontal="center" vertical="center"/>
    </xf>
    <xf numFmtId="0" fontId="11" fillId="0" borderId="48" xfId="1" applyFont="1" applyBorder="1" applyAlignment="1">
      <alignment horizontal="center" vertical="center"/>
    </xf>
    <xf numFmtId="0" fontId="11" fillId="0" borderId="0" xfId="1" applyFont="1" applyBorder="1" applyAlignment="1">
      <alignment horizontal="justify" vertical="center"/>
    </xf>
    <xf numFmtId="0" fontId="7" fillId="0" borderId="0" xfId="1" applyFont="1" applyBorder="1" applyAlignment="1">
      <alignment horizontal="left" vertical="center"/>
    </xf>
    <xf numFmtId="0" fontId="17" fillId="0" borderId="0" xfId="1" applyFont="1" applyBorder="1" applyAlignment="1">
      <alignment horizontal="left" vertical="center"/>
    </xf>
    <xf numFmtId="0" fontId="11" fillId="0" borderId="46" xfId="1" applyFont="1" applyBorder="1" applyAlignment="1">
      <alignment horizontal="left" vertical="center" wrapText="1"/>
    </xf>
    <xf numFmtId="0" fontId="11" fillId="0" borderId="17" xfId="1" applyFont="1" applyBorder="1" applyAlignment="1">
      <alignment horizontal="left"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37" xfId="1" applyFont="1" applyBorder="1" applyAlignment="1">
      <alignment horizontal="center" vertical="center" wrapText="1"/>
    </xf>
    <xf numFmtId="0" fontId="11" fillId="0" borderId="34" xfId="1" applyFont="1" applyBorder="1" applyAlignment="1">
      <alignment vertical="center" wrapText="1"/>
    </xf>
    <xf numFmtId="0" fontId="11" fillId="0" borderId="33" xfId="1" applyFont="1" applyBorder="1" applyAlignment="1">
      <alignment vertical="center" wrapText="1"/>
    </xf>
    <xf numFmtId="0" fontId="11" fillId="0" borderId="35" xfId="1" applyFont="1" applyBorder="1" applyAlignment="1">
      <alignment vertical="center" wrapText="1"/>
    </xf>
    <xf numFmtId="0" fontId="11" fillId="0" borderId="46" xfId="1" applyFont="1" applyBorder="1" applyAlignment="1">
      <alignment vertical="center" wrapText="1"/>
    </xf>
    <xf numFmtId="0" fontId="11" fillId="0" borderId="46" xfId="1" applyFont="1" applyFill="1" applyBorder="1" applyAlignment="1">
      <alignment horizontal="left" vertical="center" wrapText="1"/>
    </xf>
    <xf numFmtId="0" fontId="11" fillId="0" borderId="17" xfId="1" applyFont="1" applyFill="1" applyBorder="1" applyAlignment="1">
      <alignment horizontal="left" vertical="center" wrapText="1"/>
    </xf>
    <xf numFmtId="0" fontId="11" fillId="0" borderId="9" xfId="1" applyFont="1" applyBorder="1" applyAlignment="1">
      <alignment vertical="center" wrapText="1"/>
    </xf>
    <xf numFmtId="0" fontId="11" fillId="0" borderId="5" xfId="1" applyFont="1" applyBorder="1" applyAlignment="1">
      <alignment vertical="center" wrapText="1"/>
    </xf>
    <xf numFmtId="0" fontId="11" fillId="0" borderId="16" xfId="1" applyFont="1" applyBorder="1" applyAlignment="1">
      <alignment vertical="center" wrapText="1"/>
    </xf>
    <xf numFmtId="0" fontId="11" fillId="0" borderId="61" xfId="1" applyFont="1" applyBorder="1" applyAlignment="1">
      <alignment horizontal="left" vertical="center" wrapText="1"/>
    </xf>
    <xf numFmtId="0" fontId="11" fillId="0" borderId="46" xfId="1" applyFont="1" applyFill="1" applyBorder="1" applyAlignment="1">
      <alignment vertical="center" wrapText="1"/>
    </xf>
    <xf numFmtId="0" fontId="11" fillId="0" borderId="17" xfId="1" applyFont="1" applyFill="1" applyBorder="1" applyAlignment="1">
      <alignment vertical="center" wrapText="1"/>
    </xf>
    <xf numFmtId="0" fontId="11" fillId="0" borderId="9" xfId="1" applyFont="1" applyBorder="1" applyAlignment="1">
      <alignment horizontal="left" vertical="center" wrapText="1"/>
    </xf>
    <xf numFmtId="0" fontId="11" fillId="0" borderId="16" xfId="1" applyFont="1" applyBorder="1" applyAlignment="1">
      <alignment horizontal="left" vertical="center" wrapText="1"/>
    </xf>
    <xf numFmtId="0" fontId="11" fillId="0" borderId="61" xfId="1" applyFont="1" applyFill="1" applyBorder="1" applyAlignment="1">
      <alignment vertical="center" wrapText="1"/>
    </xf>
    <xf numFmtId="0" fontId="11" fillId="0" borderId="21" xfId="1" applyFont="1" applyBorder="1" applyAlignment="1">
      <alignment horizontal="left" vertical="center" wrapText="1"/>
    </xf>
    <xf numFmtId="0" fontId="11" fillId="0" borderId="59" xfId="1" applyFont="1" applyBorder="1" applyAlignment="1">
      <alignment vertical="center" wrapText="1"/>
    </xf>
    <xf numFmtId="0" fontId="11" fillId="0" borderId="21" xfId="1" applyFont="1" applyBorder="1" applyAlignment="1">
      <alignment vertical="center" wrapText="1"/>
    </xf>
    <xf numFmtId="0" fontId="11" fillId="0" borderId="6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0" fontId="11" fillId="0" borderId="17" xfId="1" applyFont="1" applyBorder="1" applyAlignment="1">
      <alignment horizontal="justify" vertical="center" wrapText="1"/>
    </xf>
    <xf numFmtId="0" fontId="11" fillId="0" borderId="44" xfId="1" applyFont="1" applyBorder="1" applyAlignment="1">
      <alignment horizontal="left" vertical="center" wrapText="1"/>
    </xf>
    <xf numFmtId="0" fontId="11" fillId="0" borderId="44" xfId="1" applyFont="1" applyBorder="1" applyAlignment="1">
      <alignment vertical="center" wrapText="1"/>
    </xf>
    <xf numFmtId="0" fontId="11" fillId="0" borderId="61" xfId="1" applyFont="1" applyBorder="1" applyAlignment="1">
      <alignment horizontal="center" vertical="center" wrapText="1"/>
    </xf>
    <xf numFmtId="0" fontId="11" fillId="2" borderId="21" xfId="1" applyFont="1" applyFill="1" applyBorder="1" applyAlignment="1">
      <alignment horizontal="center" vertical="center" wrapText="1"/>
    </xf>
    <xf numFmtId="0" fontId="11" fillId="2" borderId="48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35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41" fontId="11" fillId="0" borderId="34" xfId="1" applyNumberFormat="1" applyFont="1" applyBorder="1" applyAlignment="1">
      <alignment horizontal="center" vertical="center"/>
    </xf>
    <xf numFmtId="41" fontId="11" fillId="0" borderId="49" xfId="1" applyNumberFormat="1" applyFont="1" applyBorder="1" applyAlignment="1">
      <alignment horizontal="center" vertical="center"/>
    </xf>
    <xf numFmtId="41" fontId="11" fillId="2" borderId="33" xfId="1" applyNumberFormat="1" applyFont="1" applyFill="1" applyBorder="1" applyAlignment="1">
      <alignment horizontal="center" vertical="center"/>
    </xf>
    <xf numFmtId="41" fontId="11" fillId="2" borderId="0" xfId="1" applyNumberFormat="1" applyFont="1" applyFill="1" applyBorder="1" applyAlignment="1">
      <alignment horizontal="center" vertical="center"/>
    </xf>
    <xf numFmtId="41" fontId="11" fillId="0" borderId="33" xfId="1" applyNumberFormat="1" applyFont="1" applyBorder="1" applyAlignment="1">
      <alignment horizontal="center" vertical="center"/>
    </xf>
    <xf numFmtId="41" fontId="11" fillId="0" borderId="0" xfId="1" applyNumberFormat="1" applyFont="1" applyBorder="1" applyAlignment="1">
      <alignment horizontal="center" vertical="center"/>
    </xf>
    <xf numFmtId="41" fontId="11" fillId="0" borderId="45" xfId="1" applyNumberFormat="1" applyFont="1" applyBorder="1" applyAlignment="1">
      <alignment horizontal="center" vertical="center"/>
    </xf>
    <xf numFmtId="41" fontId="11" fillId="0" borderId="38" xfId="1" applyNumberFormat="1" applyFont="1" applyBorder="1" applyAlignment="1">
      <alignment horizontal="center" vertical="center"/>
    </xf>
    <xf numFmtId="0" fontId="11" fillId="0" borderId="41" xfId="1" applyFont="1" applyBorder="1" applyAlignment="1">
      <alignment horizontal="center" vertical="center" wrapText="1"/>
    </xf>
    <xf numFmtId="0" fontId="11" fillId="0" borderId="37" xfId="1" applyFont="1" applyBorder="1" applyAlignment="1">
      <alignment horizontal="center" vertical="center"/>
    </xf>
    <xf numFmtId="0" fontId="10" fillId="0" borderId="0" xfId="1" applyFont="1" applyBorder="1" applyAlignment="1">
      <alignment horizontal="left" vertical="center"/>
    </xf>
    <xf numFmtId="0" fontId="11" fillId="0" borderId="49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2" borderId="38" xfId="1" applyFont="1" applyFill="1" applyBorder="1" applyAlignment="1">
      <alignment horizontal="center" vertical="center"/>
    </xf>
    <xf numFmtId="0" fontId="11" fillId="2" borderId="23" xfId="1" applyFont="1" applyFill="1" applyBorder="1" applyAlignment="1">
      <alignment horizontal="center" vertical="center"/>
    </xf>
    <xf numFmtId="0" fontId="11" fillId="0" borderId="41" xfId="1" applyFont="1" applyBorder="1" applyAlignment="1">
      <alignment horizontal="left" vertical="top" wrapText="1"/>
    </xf>
    <xf numFmtId="0" fontId="7" fillId="0" borderId="0" xfId="1" applyFont="1" applyAlignment="1">
      <alignment horizontal="justify" vertical="center" wrapText="1"/>
    </xf>
    <xf numFmtId="41" fontId="11" fillId="0" borderId="61" xfId="1" applyNumberFormat="1" applyFont="1" applyBorder="1" applyAlignment="1">
      <alignment horizontal="right" vertical="center" wrapText="1"/>
    </xf>
    <xf numFmtId="41" fontId="11" fillId="0" borderId="61" xfId="1" applyNumberFormat="1" applyFont="1" applyBorder="1" applyAlignment="1">
      <alignment horizontal="right" vertical="center"/>
    </xf>
    <xf numFmtId="0" fontId="11" fillId="0" borderId="46" xfId="1" applyFont="1" applyBorder="1" applyAlignment="1">
      <alignment horizontal="justify" vertical="center" wrapText="1"/>
    </xf>
    <xf numFmtId="41" fontId="11" fillId="0" borderId="49" xfId="1" applyNumberFormat="1" applyFont="1" applyBorder="1" applyAlignment="1">
      <alignment horizontal="right" vertical="center" wrapText="1"/>
    </xf>
    <xf numFmtId="41" fontId="11" fillId="0" borderId="37" xfId="1" applyNumberFormat="1" applyFont="1" applyBorder="1" applyAlignment="1">
      <alignment horizontal="right" vertical="center" wrapText="1"/>
    </xf>
    <xf numFmtId="0" fontId="11" fillId="0" borderId="59" xfId="1" applyFont="1" applyBorder="1" applyAlignment="1">
      <alignment horizontal="justify" vertical="center" wrapText="1"/>
    </xf>
    <xf numFmtId="41" fontId="11" fillId="0" borderId="60" xfId="1" applyNumberFormat="1" applyFont="1" applyBorder="1" applyAlignment="1">
      <alignment horizontal="right" vertical="center"/>
    </xf>
    <xf numFmtId="0" fontId="11" fillId="0" borderId="46" xfId="1" applyFont="1" applyBorder="1" applyAlignment="1">
      <alignment horizontal="left" vertical="center"/>
    </xf>
    <xf numFmtId="0" fontId="11" fillId="0" borderId="34" xfId="1" applyFont="1" applyBorder="1" applyAlignment="1">
      <alignment horizontal="left" vertical="center"/>
    </xf>
    <xf numFmtId="0" fontId="11" fillId="0" borderId="59" xfId="1" applyFont="1" applyBorder="1" applyAlignment="1">
      <alignment horizontal="left" vertical="center"/>
    </xf>
    <xf numFmtId="41" fontId="11" fillId="0" borderId="49" xfId="1" applyNumberFormat="1" applyFont="1" applyBorder="1" applyAlignment="1">
      <alignment horizontal="right" vertical="center"/>
    </xf>
    <xf numFmtId="0" fontId="11" fillId="0" borderId="34" xfId="1" applyFont="1" applyBorder="1" applyAlignment="1">
      <alignment horizontal="left" vertical="center" wrapText="1"/>
    </xf>
    <xf numFmtId="0" fontId="11" fillId="0" borderId="59" xfId="1" applyFont="1" applyBorder="1" applyAlignment="1">
      <alignment horizontal="left" vertical="center" wrapText="1"/>
    </xf>
    <xf numFmtId="41" fontId="11" fillId="0" borderId="60" xfId="1" applyNumberFormat="1" applyFont="1" applyBorder="1" applyAlignment="1">
      <alignment horizontal="right" vertical="center" wrapText="1"/>
    </xf>
    <xf numFmtId="0" fontId="11" fillId="0" borderId="0" xfId="1" applyFont="1" applyAlignment="1">
      <alignment horizontal="right" vertical="center"/>
    </xf>
    <xf numFmtId="196" fontId="11" fillId="0" borderId="22" xfId="1" applyNumberFormat="1" applyFont="1" applyBorder="1" applyAlignment="1">
      <alignment horizontal="center" vertical="center"/>
    </xf>
    <xf numFmtId="196" fontId="11" fillId="0" borderId="27" xfId="1" applyNumberFormat="1" applyFont="1" applyBorder="1" applyAlignment="1">
      <alignment horizontal="center" vertical="center"/>
    </xf>
    <xf numFmtId="196" fontId="11" fillId="0" borderId="30" xfId="1" applyNumberFormat="1" applyFont="1" applyBorder="1" applyAlignment="1">
      <alignment horizontal="center" vertical="center"/>
    </xf>
    <xf numFmtId="0" fontId="7" fillId="0" borderId="0" xfId="1" applyFont="1" applyAlignment="1">
      <alignment vertical="center" wrapText="1"/>
    </xf>
    <xf numFmtId="0" fontId="7" fillId="0" borderId="0" xfId="1" applyFont="1" applyFill="1" applyBorder="1" applyAlignment="1">
      <alignment horizontal="justify" vertical="center" wrapText="1"/>
    </xf>
    <xf numFmtId="0" fontId="7" fillId="0" borderId="0" xfId="1" applyFont="1" applyFill="1" applyBorder="1" applyAlignment="1">
      <alignment vertical="center" wrapText="1"/>
    </xf>
    <xf numFmtId="196" fontId="11" fillId="0" borderId="30" xfId="12" applyNumberFormat="1" applyFont="1" applyBorder="1" applyAlignment="1">
      <alignment horizontal="center" vertical="center"/>
    </xf>
    <xf numFmtId="0" fontId="11" fillId="0" borderId="46" xfId="12" applyFont="1" applyBorder="1" applyAlignment="1">
      <alignment horizontal="center" vertical="center"/>
    </xf>
    <xf numFmtId="0" fontId="11" fillId="0" borderId="22" xfId="12" applyFont="1" applyBorder="1" applyAlignment="1">
      <alignment horizontal="center" vertical="center"/>
    </xf>
    <xf numFmtId="0" fontId="11" fillId="0" borderId="17" xfId="12" applyFont="1" applyBorder="1" applyAlignment="1">
      <alignment horizontal="center" vertical="center"/>
    </xf>
    <xf numFmtId="0" fontId="20" fillId="0" borderId="41" xfId="1" applyFont="1" applyBorder="1" applyAlignment="1">
      <alignment vertical="top" wrapText="1"/>
    </xf>
    <xf numFmtId="0" fontId="11" fillId="0" borderId="38" xfId="12" applyFont="1" applyFill="1" applyBorder="1" applyAlignment="1">
      <alignment horizontal="center" vertical="center"/>
    </xf>
    <xf numFmtId="0" fontId="11" fillId="0" borderId="23" xfId="12" applyFont="1" applyFill="1" applyBorder="1" applyAlignment="1">
      <alignment horizontal="center" vertical="center"/>
    </xf>
    <xf numFmtId="0" fontId="11" fillId="0" borderId="9" xfId="12" applyFont="1" applyBorder="1" applyAlignment="1">
      <alignment horizontal="center" vertical="center" textRotation="255"/>
    </xf>
    <xf numFmtId="0" fontId="11" fillId="0" borderId="5" xfId="12" applyFont="1" applyBorder="1" applyAlignment="1">
      <alignment horizontal="center" vertical="center" textRotation="255"/>
    </xf>
    <xf numFmtId="0" fontId="11" fillId="0" borderId="9" xfId="13" applyFont="1" applyFill="1" applyBorder="1" applyAlignment="1">
      <alignment horizontal="center" vertical="center" textRotation="255"/>
    </xf>
    <xf numFmtId="0" fontId="11" fillId="0" borderId="16" xfId="13" applyFont="1" applyFill="1" applyBorder="1" applyAlignment="1">
      <alignment horizontal="center" vertical="center" textRotation="255"/>
    </xf>
    <xf numFmtId="41" fontId="28" fillId="2" borderId="33" xfId="15" applyNumberFormat="1" applyFont="1" applyFill="1" applyBorder="1" applyAlignment="1">
      <alignment horizontal="center" vertical="center"/>
    </xf>
    <xf numFmtId="41" fontId="28" fillId="2" borderId="0" xfId="15" applyNumberFormat="1" applyFont="1" applyFill="1" applyBorder="1" applyAlignment="1">
      <alignment horizontal="center" vertical="center"/>
    </xf>
    <xf numFmtId="0" fontId="28" fillId="0" borderId="27" xfId="15" applyFont="1" applyFill="1" applyBorder="1" applyAlignment="1">
      <alignment horizontal="center" vertical="center"/>
    </xf>
    <xf numFmtId="0" fontId="28" fillId="0" borderId="44" xfId="15" applyFont="1" applyFill="1" applyBorder="1" applyAlignment="1">
      <alignment horizontal="center" vertical="center"/>
    </xf>
    <xf numFmtId="14" fontId="28" fillId="2" borderId="36" xfId="15" quotePrefix="1" applyNumberFormat="1" applyFont="1" applyFill="1" applyBorder="1" applyAlignment="1">
      <alignment horizontal="right" vertical="center"/>
    </xf>
    <xf numFmtId="14" fontId="28" fillId="2" borderId="44" xfId="15" applyNumberFormat="1" applyFont="1" applyFill="1" applyBorder="1" applyAlignment="1">
      <alignment horizontal="right" vertical="center"/>
    </xf>
    <xf numFmtId="0" fontId="28" fillId="0" borderId="39" xfId="15" applyFont="1" applyFill="1" applyBorder="1" applyAlignment="1">
      <alignment horizontal="center" vertical="center"/>
    </xf>
    <xf numFmtId="0" fontId="28" fillId="0" borderId="61" xfId="15" applyFont="1" applyFill="1" applyBorder="1" applyAlignment="1">
      <alignment horizontal="center" vertical="center"/>
    </xf>
    <xf numFmtId="0" fontId="28" fillId="0" borderId="30" xfId="15" applyFont="1" applyFill="1" applyBorder="1" applyAlignment="1">
      <alignment horizontal="center" vertical="center"/>
    </xf>
    <xf numFmtId="0" fontId="28" fillId="0" borderId="46" xfId="15" applyFont="1" applyFill="1" applyBorder="1" applyAlignment="1">
      <alignment horizontal="center" vertical="center"/>
    </xf>
    <xf numFmtId="0" fontId="28" fillId="2" borderId="0" xfId="15" applyFont="1" applyFill="1" applyBorder="1" applyAlignment="1">
      <alignment horizontal="center" vertical="center"/>
    </xf>
    <xf numFmtId="0" fontId="11" fillId="0" borderId="0" xfId="15" applyFont="1" applyAlignment="1">
      <alignment vertical="center" wrapText="1"/>
    </xf>
    <xf numFmtId="0" fontId="11" fillId="0" borderId="39" xfId="15" applyFont="1" applyBorder="1" applyAlignment="1">
      <alignment horizontal="center" vertical="center"/>
    </xf>
    <xf numFmtId="0" fontId="11" fillId="0" borderId="22" xfId="15" applyFont="1" applyBorder="1" applyAlignment="1">
      <alignment horizontal="center" vertical="center"/>
    </xf>
    <xf numFmtId="0" fontId="11" fillId="0" borderId="16" xfId="15" applyFont="1" applyBorder="1" applyAlignment="1">
      <alignment horizontal="center" vertical="center" textRotation="255"/>
    </xf>
    <xf numFmtId="0" fontId="11" fillId="0" borderId="17" xfId="15" applyFont="1" applyBorder="1" applyAlignment="1">
      <alignment horizontal="center" vertical="center" textRotation="255"/>
    </xf>
    <xf numFmtId="0" fontId="11" fillId="0" borderId="36" xfId="15" applyFont="1" applyBorder="1" applyAlignment="1">
      <alignment horizontal="center" vertical="center" textRotation="255"/>
    </xf>
    <xf numFmtId="0" fontId="11" fillId="0" borderId="44" xfId="15" applyFont="1" applyBorder="1" applyAlignment="1">
      <alignment horizontal="center" vertical="center" textRotation="255"/>
    </xf>
    <xf numFmtId="0" fontId="11" fillId="0" borderId="5" xfId="15" applyFont="1" applyBorder="1" applyAlignment="1">
      <alignment horizontal="center" vertical="center" textRotation="255"/>
    </xf>
    <xf numFmtId="0" fontId="11" fillId="0" borderId="34" xfId="15" applyFont="1" applyBorder="1" applyAlignment="1">
      <alignment horizontal="center" vertical="center" textRotation="255"/>
    </xf>
    <xf numFmtId="0" fontId="11" fillId="0" borderId="33" xfId="15" applyFont="1" applyBorder="1" applyAlignment="1">
      <alignment horizontal="center" vertical="center" textRotation="255"/>
    </xf>
    <xf numFmtId="0" fontId="11" fillId="0" borderId="35" xfId="15" applyFont="1" applyBorder="1" applyAlignment="1">
      <alignment horizontal="center" vertical="center" textRotation="255"/>
    </xf>
    <xf numFmtId="0" fontId="11" fillId="0" borderId="38" xfId="15" applyFont="1" applyBorder="1" applyAlignment="1">
      <alignment horizontal="center" vertical="center"/>
    </xf>
    <xf numFmtId="0" fontId="11" fillId="0" borderId="23" xfId="15" applyFont="1" applyBorder="1" applyAlignment="1">
      <alignment horizontal="center" vertical="center"/>
    </xf>
    <xf numFmtId="0" fontId="11" fillId="0" borderId="49" xfId="15" applyFont="1" applyBorder="1" applyAlignment="1">
      <alignment horizontal="center" vertical="center"/>
    </xf>
    <xf numFmtId="0" fontId="11" fillId="0" borderId="9" xfId="15" applyFont="1" applyBorder="1" applyAlignment="1">
      <alignment horizontal="center" vertical="center"/>
    </xf>
    <xf numFmtId="0" fontId="11" fillId="2" borderId="0" xfId="15" applyFont="1" applyFill="1" applyBorder="1" applyAlignment="1">
      <alignment horizontal="center" vertical="center"/>
    </xf>
    <xf numFmtId="0" fontId="11" fillId="2" borderId="5" xfId="15" applyFont="1" applyFill="1" applyBorder="1" applyAlignment="1">
      <alignment horizontal="center" vertical="center"/>
    </xf>
    <xf numFmtId="0" fontId="11" fillId="0" borderId="0" xfId="15" applyFont="1" applyBorder="1" applyAlignment="1">
      <alignment horizontal="center" vertical="center"/>
    </xf>
    <xf numFmtId="0" fontId="11" fillId="0" borderId="5" xfId="15" applyFont="1" applyBorder="1" applyAlignment="1">
      <alignment horizontal="center" vertical="center"/>
    </xf>
  </cellXfs>
  <cellStyles count="16">
    <cellStyle name="パーセント 2" xfId="10"/>
    <cellStyle name="桁区切り 2" xfId="5"/>
    <cellStyle name="桁区切り 3" xfId="11"/>
    <cellStyle name="桁区切り 4" xfId="14"/>
    <cellStyle name="標準" xfId="0" builtinId="0"/>
    <cellStyle name="標準 2" xfId="1"/>
    <cellStyle name="標準 3" xfId="3"/>
    <cellStyle name="標準 4" xfId="7"/>
    <cellStyle name="標準 4 2" xfId="9"/>
    <cellStyle name="標準 5" xfId="8"/>
    <cellStyle name="標準 6" xfId="12"/>
    <cellStyle name="標準 7" xfId="15"/>
    <cellStyle name="標準_JB16" xfId="2"/>
    <cellStyle name="標準_Sheet1" xfId="6"/>
    <cellStyle name="標準_第7表" xfId="4"/>
    <cellStyle name="標準_東温市財政状況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theme" Target="theme/theme1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35" Type="http://schemas.openxmlformats.org/officeDocument/2006/relationships/styles" Target="styles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sharedStrings" Target="sharedString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0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1.bin"/></Relationships>
</file>

<file path=xl/worksheets/_rels/sheet1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2.bin"/></Relationships>
</file>

<file path=xl/worksheets/_rels/sheet1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6:AF30"/>
  <sheetViews>
    <sheetView tabSelected="1" zoomScaleNormal="100" zoomScaleSheetLayoutView="100" workbookViewId="0"/>
  </sheetViews>
  <sheetFormatPr defaultColWidth="2.5" defaultRowHeight="21.75" customHeight="1"/>
  <cols>
    <col min="1" max="16384" width="2.5" style="1"/>
  </cols>
  <sheetData>
    <row r="6" spans="1:32" ht="21.75" customHeight="1">
      <c r="A6" s="1130" t="s">
        <v>54</v>
      </c>
      <c r="B6" s="1130"/>
      <c r="C6" s="1130"/>
      <c r="D6" s="1130"/>
      <c r="E6" s="1130"/>
      <c r="F6" s="1130"/>
      <c r="G6" s="1130"/>
      <c r="H6" s="1130"/>
      <c r="I6" s="1130"/>
      <c r="J6" s="1130"/>
      <c r="K6" s="1130"/>
      <c r="L6" s="1130"/>
      <c r="M6" s="1130"/>
      <c r="N6" s="1130"/>
      <c r="O6" s="1130"/>
      <c r="P6" s="1130"/>
      <c r="Q6" s="1130"/>
      <c r="R6" s="1130"/>
      <c r="S6" s="1130"/>
      <c r="T6" s="1130"/>
      <c r="U6" s="1130"/>
      <c r="V6" s="1130"/>
      <c r="W6" s="1130"/>
      <c r="X6" s="1130"/>
      <c r="Y6" s="1130"/>
      <c r="Z6" s="1130"/>
      <c r="AA6" s="1130"/>
      <c r="AB6" s="1130"/>
      <c r="AC6" s="1130"/>
      <c r="AD6" s="1130"/>
      <c r="AE6" s="1130"/>
      <c r="AF6" s="1130"/>
    </row>
    <row r="7" spans="1:32" ht="21.75" customHeight="1">
      <c r="A7" s="1130"/>
      <c r="B7" s="1130"/>
      <c r="C7" s="1130"/>
      <c r="D7" s="1130"/>
      <c r="E7" s="1130"/>
      <c r="F7" s="1130"/>
      <c r="G7" s="1130"/>
      <c r="H7" s="1130"/>
      <c r="I7" s="1130"/>
      <c r="J7" s="1130"/>
      <c r="K7" s="1130"/>
      <c r="L7" s="1130"/>
      <c r="M7" s="1130"/>
      <c r="N7" s="1130"/>
      <c r="O7" s="1130"/>
      <c r="P7" s="1130"/>
      <c r="Q7" s="1130"/>
      <c r="R7" s="1130"/>
      <c r="S7" s="1130"/>
      <c r="T7" s="1130"/>
      <c r="U7" s="1130"/>
      <c r="V7" s="1130"/>
      <c r="W7" s="1130"/>
      <c r="X7" s="1130"/>
      <c r="Y7" s="1130"/>
      <c r="Z7" s="1130"/>
      <c r="AA7" s="1130"/>
      <c r="AB7" s="1130"/>
      <c r="AC7" s="1130"/>
      <c r="AD7" s="1130"/>
      <c r="AE7" s="1130"/>
      <c r="AF7" s="1130"/>
    </row>
    <row r="8" spans="1:32" ht="21.75" customHeight="1">
      <c r="A8" s="1130"/>
      <c r="B8" s="1130"/>
      <c r="C8" s="1130"/>
      <c r="D8" s="1130"/>
      <c r="E8" s="1130"/>
      <c r="F8" s="1130"/>
      <c r="G8" s="1130"/>
      <c r="H8" s="1130"/>
      <c r="I8" s="1130"/>
      <c r="J8" s="1130"/>
      <c r="K8" s="1130"/>
      <c r="L8" s="1130"/>
      <c r="M8" s="1130"/>
      <c r="N8" s="1130"/>
      <c r="O8" s="1130"/>
      <c r="P8" s="1130"/>
      <c r="Q8" s="1130"/>
      <c r="R8" s="1130"/>
      <c r="S8" s="1130"/>
      <c r="T8" s="1130"/>
      <c r="U8" s="1130"/>
      <c r="V8" s="1130"/>
      <c r="W8" s="1130"/>
      <c r="X8" s="1130"/>
      <c r="Y8" s="1130"/>
      <c r="Z8" s="1130"/>
      <c r="AA8" s="1130"/>
      <c r="AB8" s="1130"/>
      <c r="AC8" s="1130"/>
      <c r="AD8" s="1130"/>
      <c r="AE8" s="1130"/>
      <c r="AF8" s="1130"/>
    </row>
    <row r="9" spans="1:32" ht="21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t="21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2" spans="1:32" ht="21.75" customHeight="1">
      <c r="A12" s="1131" t="s">
        <v>55</v>
      </c>
      <c r="B12" s="1131"/>
      <c r="C12" s="1131"/>
      <c r="D12" s="1131"/>
      <c r="E12" s="1131"/>
      <c r="F12" s="1131"/>
      <c r="G12" s="1131"/>
      <c r="H12" s="1131"/>
      <c r="I12" s="1131"/>
      <c r="J12" s="1131"/>
      <c r="K12" s="1131"/>
      <c r="L12" s="1131"/>
      <c r="M12" s="1131"/>
      <c r="N12" s="1131"/>
      <c r="O12" s="1131"/>
      <c r="P12" s="1131"/>
      <c r="Q12" s="1131"/>
      <c r="R12" s="1131"/>
      <c r="S12" s="1131"/>
      <c r="T12" s="1131"/>
      <c r="U12" s="1131"/>
      <c r="V12" s="1131"/>
      <c r="W12" s="1131"/>
      <c r="X12" s="1131"/>
      <c r="Y12" s="1131"/>
      <c r="Z12" s="1131"/>
      <c r="AA12" s="1131"/>
      <c r="AB12" s="1131"/>
      <c r="AC12" s="1131"/>
      <c r="AD12" s="1131"/>
      <c r="AE12" s="1131"/>
      <c r="AF12" s="1131"/>
    </row>
    <row r="13" spans="1:32" ht="21.75" customHeight="1">
      <c r="A13" s="1131"/>
      <c r="B13" s="1131"/>
      <c r="C13" s="1131"/>
      <c r="D13" s="1131"/>
      <c r="E13" s="1131"/>
      <c r="F13" s="1131"/>
      <c r="G13" s="1131"/>
      <c r="H13" s="1131"/>
      <c r="I13" s="1131"/>
      <c r="J13" s="1131"/>
      <c r="K13" s="1131"/>
      <c r="L13" s="1131"/>
      <c r="M13" s="1131"/>
      <c r="N13" s="1131"/>
      <c r="O13" s="1131"/>
      <c r="P13" s="1131"/>
      <c r="Q13" s="1131"/>
      <c r="R13" s="1131"/>
      <c r="S13" s="1131"/>
      <c r="T13" s="1131"/>
      <c r="U13" s="1131"/>
      <c r="V13" s="1131"/>
      <c r="W13" s="1131"/>
      <c r="X13" s="1131"/>
      <c r="Y13" s="1131"/>
      <c r="Z13" s="1131"/>
      <c r="AA13" s="1131"/>
      <c r="AB13" s="1131"/>
      <c r="AC13" s="1131"/>
      <c r="AD13" s="1131"/>
      <c r="AE13" s="1131"/>
      <c r="AF13" s="1131"/>
    </row>
    <row r="29" spans="1:32" ht="21.75" customHeight="1">
      <c r="A29" s="1131" t="s">
        <v>0</v>
      </c>
      <c r="B29" s="1131"/>
      <c r="C29" s="1131"/>
      <c r="D29" s="1131"/>
      <c r="E29" s="1131"/>
      <c r="F29" s="1131"/>
      <c r="G29" s="1131"/>
      <c r="H29" s="1131"/>
      <c r="I29" s="1131"/>
      <c r="J29" s="1131"/>
      <c r="K29" s="1131"/>
      <c r="L29" s="1131"/>
      <c r="M29" s="1131"/>
      <c r="N29" s="1131"/>
      <c r="O29" s="1131"/>
      <c r="P29" s="1131"/>
      <c r="Q29" s="1131"/>
      <c r="R29" s="1131"/>
      <c r="S29" s="1131"/>
      <c r="T29" s="1131"/>
      <c r="U29" s="1131"/>
      <c r="V29" s="1131"/>
      <c r="W29" s="1131"/>
      <c r="X29" s="1131"/>
      <c r="Y29" s="1131"/>
      <c r="Z29" s="1131"/>
      <c r="AA29" s="1131"/>
      <c r="AB29" s="1131"/>
      <c r="AC29" s="1131"/>
      <c r="AD29" s="1131"/>
      <c r="AE29" s="1131"/>
      <c r="AF29" s="1131"/>
    </row>
    <row r="30" spans="1:32" ht="21.75" customHeight="1">
      <c r="A30" s="1131"/>
      <c r="B30" s="1131"/>
      <c r="C30" s="1131"/>
      <c r="D30" s="1131"/>
      <c r="E30" s="1131"/>
      <c r="F30" s="1131"/>
      <c r="G30" s="1131"/>
      <c r="H30" s="1131"/>
      <c r="I30" s="1131"/>
      <c r="J30" s="1131"/>
      <c r="K30" s="1131"/>
      <c r="L30" s="1131"/>
      <c r="M30" s="1131"/>
      <c r="N30" s="1131"/>
      <c r="O30" s="1131"/>
      <c r="P30" s="1131"/>
      <c r="Q30" s="1131"/>
      <c r="R30" s="1131"/>
      <c r="S30" s="1131"/>
      <c r="T30" s="1131"/>
      <c r="U30" s="1131"/>
      <c r="V30" s="1131"/>
      <c r="W30" s="1131"/>
      <c r="X30" s="1131"/>
      <c r="Y30" s="1131"/>
      <c r="Z30" s="1131"/>
      <c r="AA30" s="1131"/>
      <c r="AB30" s="1131"/>
      <c r="AC30" s="1131"/>
      <c r="AD30" s="1131"/>
      <c r="AE30" s="1131"/>
      <c r="AF30" s="1131"/>
    </row>
  </sheetData>
  <mergeCells count="3">
    <mergeCell ref="A6:AF8"/>
    <mergeCell ref="A12:AF13"/>
    <mergeCell ref="A29:AF30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13"/>
  <sheetViews>
    <sheetView zoomScaleNormal="100" workbookViewId="0"/>
  </sheetViews>
  <sheetFormatPr defaultRowHeight="18" customHeight="1"/>
  <cols>
    <col min="1" max="1" width="9.25" style="4" customWidth="1"/>
    <col min="2" max="2" width="7.875" style="4" customWidth="1"/>
    <col min="3" max="3" width="7" style="4" customWidth="1"/>
    <col min="4" max="5" width="8" style="4" customWidth="1"/>
    <col min="6" max="6" width="7" style="4" customWidth="1"/>
    <col min="7" max="7" width="7.625" style="4" customWidth="1"/>
    <col min="8" max="8" width="8" style="4" customWidth="1"/>
    <col min="9" max="9" width="8.75" style="4" customWidth="1"/>
    <col min="10" max="10" width="9.75" style="4" customWidth="1"/>
    <col min="11" max="11" width="10.25" style="4" customWidth="1"/>
    <col min="12" max="256" width="9" style="4"/>
    <col min="257" max="257" width="9.625" style="4" customWidth="1"/>
    <col min="258" max="258" width="8" style="4" customWidth="1"/>
    <col min="259" max="259" width="7" style="4" customWidth="1"/>
    <col min="260" max="261" width="8" style="4" customWidth="1"/>
    <col min="262" max="262" width="7" style="4" customWidth="1"/>
    <col min="263" max="264" width="8" style="4" customWidth="1"/>
    <col min="265" max="265" width="8.875" style="4" customWidth="1"/>
    <col min="266" max="266" width="9.75" style="4" customWidth="1"/>
    <col min="267" max="267" width="11.125" style="4" customWidth="1"/>
    <col min="268" max="512" width="9" style="4"/>
    <col min="513" max="513" width="9.625" style="4" customWidth="1"/>
    <col min="514" max="514" width="8" style="4" customWidth="1"/>
    <col min="515" max="515" width="7" style="4" customWidth="1"/>
    <col min="516" max="517" width="8" style="4" customWidth="1"/>
    <col min="518" max="518" width="7" style="4" customWidth="1"/>
    <col min="519" max="520" width="8" style="4" customWidth="1"/>
    <col min="521" max="521" width="8.875" style="4" customWidth="1"/>
    <col min="522" max="522" width="9.75" style="4" customWidth="1"/>
    <col min="523" max="523" width="11.125" style="4" customWidth="1"/>
    <col min="524" max="768" width="9" style="4"/>
    <col min="769" max="769" width="9.625" style="4" customWidth="1"/>
    <col min="770" max="770" width="8" style="4" customWidth="1"/>
    <col min="771" max="771" width="7" style="4" customWidth="1"/>
    <col min="772" max="773" width="8" style="4" customWidth="1"/>
    <col min="774" max="774" width="7" style="4" customWidth="1"/>
    <col min="775" max="776" width="8" style="4" customWidth="1"/>
    <col min="777" max="777" width="8.875" style="4" customWidth="1"/>
    <col min="778" max="778" width="9.75" style="4" customWidth="1"/>
    <col min="779" max="779" width="11.125" style="4" customWidth="1"/>
    <col min="780" max="1024" width="9" style="4"/>
    <col min="1025" max="1025" width="9.625" style="4" customWidth="1"/>
    <col min="1026" max="1026" width="8" style="4" customWidth="1"/>
    <col min="1027" max="1027" width="7" style="4" customWidth="1"/>
    <col min="1028" max="1029" width="8" style="4" customWidth="1"/>
    <col min="1030" max="1030" width="7" style="4" customWidth="1"/>
    <col min="1031" max="1032" width="8" style="4" customWidth="1"/>
    <col min="1033" max="1033" width="8.875" style="4" customWidth="1"/>
    <col min="1034" max="1034" width="9.75" style="4" customWidth="1"/>
    <col min="1035" max="1035" width="11.125" style="4" customWidth="1"/>
    <col min="1036" max="1280" width="9" style="4"/>
    <col min="1281" max="1281" width="9.625" style="4" customWidth="1"/>
    <col min="1282" max="1282" width="8" style="4" customWidth="1"/>
    <col min="1283" max="1283" width="7" style="4" customWidth="1"/>
    <col min="1284" max="1285" width="8" style="4" customWidth="1"/>
    <col min="1286" max="1286" width="7" style="4" customWidth="1"/>
    <col min="1287" max="1288" width="8" style="4" customWidth="1"/>
    <col min="1289" max="1289" width="8.875" style="4" customWidth="1"/>
    <col min="1290" max="1290" width="9.75" style="4" customWidth="1"/>
    <col min="1291" max="1291" width="11.125" style="4" customWidth="1"/>
    <col min="1292" max="1536" width="9" style="4"/>
    <col min="1537" max="1537" width="9.625" style="4" customWidth="1"/>
    <col min="1538" max="1538" width="8" style="4" customWidth="1"/>
    <col min="1539" max="1539" width="7" style="4" customWidth="1"/>
    <col min="1540" max="1541" width="8" style="4" customWidth="1"/>
    <col min="1542" max="1542" width="7" style="4" customWidth="1"/>
    <col min="1543" max="1544" width="8" style="4" customWidth="1"/>
    <col min="1545" max="1545" width="8.875" style="4" customWidth="1"/>
    <col min="1546" max="1546" width="9.75" style="4" customWidth="1"/>
    <col min="1547" max="1547" width="11.125" style="4" customWidth="1"/>
    <col min="1548" max="1792" width="9" style="4"/>
    <col min="1793" max="1793" width="9.625" style="4" customWidth="1"/>
    <col min="1794" max="1794" width="8" style="4" customWidth="1"/>
    <col min="1795" max="1795" width="7" style="4" customWidth="1"/>
    <col min="1796" max="1797" width="8" style="4" customWidth="1"/>
    <col min="1798" max="1798" width="7" style="4" customWidth="1"/>
    <col min="1799" max="1800" width="8" style="4" customWidth="1"/>
    <col min="1801" max="1801" width="8.875" style="4" customWidth="1"/>
    <col min="1802" max="1802" width="9.75" style="4" customWidth="1"/>
    <col min="1803" max="1803" width="11.125" style="4" customWidth="1"/>
    <col min="1804" max="2048" width="9" style="4"/>
    <col min="2049" max="2049" width="9.625" style="4" customWidth="1"/>
    <col min="2050" max="2050" width="8" style="4" customWidth="1"/>
    <col min="2051" max="2051" width="7" style="4" customWidth="1"/>
    <col min="2052" max="2053" width="8" style="4" customWidth="1"/>
    <col min="2054" max="2054" width="7" style="4" customWidth="1"/>
    <col min="2055" max="2056" width="8" style="4" customWidth="1"/>
    <col min="2057" max="2057" width="8.875" style="4" customWidth="1"/>
    <col min="2058" max="2058" width="9.75" style="4" customWidth="1"/>
    <col min="2059" max="2059" width="11.125" style="4" customWidth="1"/>
    <col min="2060" max="2304" width="9" style="4"/>
    <col min="2305" max="2305" width="9.625" style="4" customWidth="1"/>
    <col min="2306" max="2306" width="8" style="4" customWidth="1"/>
    <col min="2307" max="2307" width="7" style="4" customWidth="1"/>
    <col min="2308" max="2309" width="8" style="4" customWidth="1"/>
    <col min="2310" max="2310" width="7" style="4" customWidth="1"/>
    <col min="2311" max="2312" width="8" style="4" customWidth="1"/>
    <col min="2313" max="2313" width="8.875" style="4" customWidth="1"/>
    <col min="2314" max="2314" width="9.75" style="4" customWidth="1"/>
    <col min="2315" max="2315" width="11.125" style="4" customWidth="1"/>
    <col min="2316" max="2560" width="9" style="4"/>
    <col min="2561" max="2561" width="9.625" style="4" customWidth="1"/>
    <col min="2562" max="2562" width="8" style="4" customWidth="1"/>
    <col min="2563" max="2563" width="7" style="4" customWidth="1"/>
    <col min="2564" max="2565" width="8" style="4" customWidth="1"/>
    <col min="2566" max="2566" width="7" style="4" customWidth="1"/>
    <col min="2567" max="2568" width="8" style="4" customWidth="1"/>
    <col min="2569" max="2569" width="8.875" style="4" customWidth="1"/>
    <col min="2570" max="2570" width="9.75" style="4" customWidth="1"/>
    <col min="2571" max="2571" width="11.125" style="4" customWidth="1"/>
    <col min="2572" max="2816" width="9" style="4"/>
    <col min="2817" max="2817" width="9.625" style="4" customWidth="1"/>
    <col min="2818" max="2818" width="8" style="4" customWidth="1"/>
    <col min="2819" max="2819" width="7" style="4" customWidth="1"/>
    <col min="2820" max="2821" width="8" style="4" customWidth="1"/>
    <col min="2822" max="2822" width="7" style="4" customWidth="1"/>
    <col min="2823" max="2824" width="8" style="4" customWidth="1"/>
    <col min="2825" max="2825" width="8.875" style="4" customWidth="1"/>
    <col min="2826" max="2826" width="9.75" style="4" customWidth="1"/>
    <col min="2827" max="2827" width="11.125" style="4" customWidth="1"/>
    <col min="2828" max="3072" width="9" style="4"/>
    <col min="3073" max="3073" width="9.625" style="4" customWidth="1"/>
    <col min="3074" max="3074" width="8" style="4" customWidth="1"/>
    <col min="3075" max="3075" width="7" style="4" customWidth="1"/>
    <col min="3076" max="3077" width="8" style="4" customWidth="1"/>
    <col min="3078" max="3078" width="7" style="4" customWidth="1"/>
    <col min="3079" max="3080" width="8" style="4" customWidth="1"/>
    <col min="3081" max="3081" width="8.875" style="4" customWidth="1"/>
    <col min="3082" max="3082" width="9.75" style="4" customWidth="1"/>
    <col min="3083" max="3083" width="11.125" style="4" customWidth="1"/>
    <col min="3084" max="3328" width="9" style="4"/>
    <col min="3329" max="3329" width="9.625" style="4" customWidth="1"/>
    <col min="3330" max="3330" width="8" style="4" customWidth="1"/>
    <col min="3331" max="3331" width="7" style="4" customWidth="1"/>
    <col min="3332" max="3333" width="8" style="4" customWidth="1"/>
    <col min="3334" max="3334" width="7" style="4" customWidth="1"/>
    <col min="3335" max="3336" width="8" style="4" customWidth="1"/>
    <col min="3337" max="3337" width="8.875" style="4" customWidth="1"/>
    <col min="3338" max="3338" width="9.75" style="4" customWidth="1"/>
    <col min="3339" max="3339" width="11.125" style="4" customWidth="1"/>
    <col min="3340" max="3584" width="9" style="4"/>
    <col min="3585" max="3585" width="9.625" style="4" customWidth="1"/>
    <col min="3586" max="3586" width="8" style="4" customWidth="1"/>
    <col min="3587" max="3587" width="7" style="4" customWidth="1"/>
    <col min="3588" max="3589" width="8" style="4" customWidth="1"/>
    <col min="3590" max="3590" width="7" style="4" customWidth="1"/>
    <col min="3591" max="3592" width="8" style="4" customWidth="1"/>
    <col min="3593" max="3593" width="8.875" style="4" customWidth="1"/>
    <col min="3594" max="3594" width="9.75" style="4" customWidth="1"/>
    <col min="3595" max="3595" width="11.125" style="4" customWidth="1"/>
    <col min="3596" max="3840" width="9" style="4"/>
    <col min="3841" max="3841" width="9.625" style="4" customWidth="1"/>
    <col min="3842" max="3842" width="8" style="4" customWidth="1"/>
    <col min="3843" max="3843" width="7" style="4" customWidth="1"/>
    <col min="3844" max="3845" width="8" style="4" customWidth="1"/>
    <col min="3846" max="3846" width="7" style="4" customWidth="1"/>
    <col min="3847" max="3848" width="8" style="4" customWidth="1"/>
    <col min="3849" max="3849" width="8.875" style="4" customWidth="1"/>
    <col min="3850" max="3850" width="9.75" style="4" customWidth="1"/>
    <col min="3851" max="3851" width="11.125" style="4" customWidth="1"/>
    <col min="3852" max="4096" width="9" style="4"/>
    <col min="4097" max="4097" width="9.625" style="4" customWidth="1"/>
    <col min="4098" max="4098" width="8" style="4" customWidth="1"/>
    <col min="4099" max="4099" width="7" style="4" customWidth="1"/>
    <col min="4100" max="4101" width="8" style="4" customWidth="1"/>
    <col min="4102" max="4102" width="7" style="4" customWidth="1"/>
    <col min="4103" max="4104" width="8" style="4" customWidth="1"/>
    <col min="4105" max="4105" width="8.875" style="4" customWidth="1"/>
    <col min="4106" max="4106" width="9.75" style="4" customWidth="1"/>
    <col min="4107" max="4107" width="11.125" style="4" customWidth="1"/>
    <col min="4108" max="4352" width="9" style="4"/>
    <col min="4353" max="4353" width="9.625" style="4" customWidth="1"/>
    <col min="4354" max="4354" width="8" style="4" customWidth="1"/>
    <col min="4355" max="4355" width="7" style="4" customWidth="1"/>
    <col min="4356" max="4357" width="8" style="4" customWidth="1"/>
    <col min="4358" max="4358" width="7" style="4" customWidth="1"/>
    <col min="4359" max="4360" width="8" style="4" customWidth="1"/>
    <col min="4361" max="4361" width="8.875" style="4" customWidth="1"/>
    <col min="4362" max="4362" width="9.75" style="4" customWidth="1"/>
    <col min="4363" max="4363" width="11.125" style="4" customWidth="1"/>
    <col min="4364" max="4608" width="9" style="4"/>
    <col min="4609" max="4609" width="9.625" style="4" customWidth="1"/>
    <col min="4610" max="4610" width="8" style="4" customWidth="1"/>
    <col min="4611" max="4611" width="7" style="4" customWidth="1"/>
    <col min="4612" max="4613" width="8" style="4" customWidth="1"/>
    <col min="4614" max="4614" width="7" style="4" customWidth="1"/>
    <col min="4615" max="4616" width="8" style="4" customWidth="1"/>
    <col min="4617" max="4617" width="8.875" style="4" customWidth="1"/>
    <col min="4618" max="4618" width="9.75" style="4" customWidth="1"/>
    <col min="4619" max="4619" width="11.125" style="4" customWidth="1"/>
    <col min="4620" max="4864" width="9" style="4"/>
    <col min="4865" max="4865" width="9.625" style="4" customWidth="1"/>
    <col min="4866" max="4866" width="8" style="4" customWidth="1"/>
    <col min="4867" max="4867" width="7" style="4" customWidth="1"/>
    <col min="4868" max="4869" width="8" style="4" customWidth="1"/>
    <col min="4870" max="4870" width="7" style="4" customWidth="1"/>
    <col min="4871" max="4872" width="8" style="4" customWidth="1"/>
    <col min="4873" max="4873" width="8.875" style="4" customWidth="1"/>
    <col min="4874" max="4874" width="9.75" style="4" customWidth="1"/>
    <col min="4875" max="4875" width="11.125" style="4" customWidth="1"/>
    <col min="4876" max="5120" width="9" style="4"/>
    <col min="5121" max="5121" width="9.625" style="4" customWidth="1"/>
    <col min="5122" max="5122" width="8" style="4" customWidth="1"/>
    <col min="5123" max="5123" width="7" style="4" customWidth="1"/>
    <col min="5124" max="5125" width="8" style="4" customWidth="1"/>
    <col min="5126" max="5126" width="7" style="4" customWidth="1"/>
    <col min="5127" max="5128" width="8" style="4" customWidth="1"/>
    <col min="5129" max="5129" width="8.875" style="4" customWidth="1"/>
    <col min="5130" max="5130" width="9.75" style="4" customWidth="1"/>
    <col min="5131" max="5131" width="11.125" style="4" customWidth="1"/>
    <col min="5132" max="5376" width="9" style="4"/>
    <col min="5377" max="5377" width="9.625" style="4" customWidth="1"/>
    <col min="5378" max="5378" width="8" style="4" customWidth="1"/>
    <col min="5379" max="5379" width="7" style="4" customWidth="1"/>
    <col min="5380" max="5381" width="8" style="4" customWidth="1"/>
    <col min="5382" max="5382" width="7" style="4" customWidth="1"/>
    <col min="5383" max="5384" width="8" style="4" customWidth="1"/>
    <col min="5385" max="5385" width="8.875" style="4" customWidth="1"/>
    <col min="5386" max="5386" width="9.75" style="4" customWidth="1"/>
    <col min="5387" max="5387" width="11.125" style="4" customWidth="1"/>
    <col min="5388" max="5632" width="9" style="4"/>
    <col min="5633" max="5633" width="9.625" style="4" customWidth="1"/>
    <col min="5634" max="5634" width="8" style="4" customWidth="1"/>
    <col min="5635" max="5635" width="7" style="4" customWidth="1"/>
    <col min="5636" max="5637" width="8" style="4" customWidth="1"/>
    <col min="5638" max="5638" width="7" style="4" customWidth="1"/>
    <col min="5639" max="5640" width="8" style="4" customWidth="1"/>
    <col min="5641" max="5641" width="8.875" style="4" customWidth="1"/>
    <col min="5642" max="5642" width="9.75" style="4" customWidth="1"/>
    <col min="5643" max="5643" width="11.125" style="4" customWidth="1"/>
    <col min="5644" max="5888" width="9" style="4"/>
    <col min="5889" max="5889" width="9.625" style="4" customWidth="1"/>
    <col min="5890" max="5890" width="8" style="4" customWidth="1"/>
    <col min="5891" max="5891" width="7" style="4" customWidth="1"/>
    <col min="5892" max="5893" width="8" style="4" customWidth="1"/>
    <col min="5894" max="5894" width="7" style="4" customWidth="1"/>
    <col min="5895" max="5896" width="8" style="4" customWidth="1"/>
    <col min="5897" max="5897" width="8.875" style="4" customWidth="1"/>
    <col min="5898" max="5898" width="9.75" style="4" customWidth="1"/>
    <col min="5899" max="5899" width="11.125" style="4" customWidth="1"/>
    <col min="5900" max="6144" width="9" style="4"/>
    <col min="6145" max="6145" width="9.625" style="4" customWidth="1"/>
    <col min="6146" max="6146" width="8" style="4" customWidth="1"/>
    <col min="6147" max="6147" width="7" style="4" customWidth="1"/>
    <col min="6148" max="6149" width="8" style="4" customWidth="1"/>
    <col min="6150" max="6150" width="7" style="4" customWidth="1"/>
    <col min="6151" max="6152" width="8" style="4" customWidth="1"/>
    <col min="6153" max="6153" width="8.875" style="4" customWidth="1"/>
    <col min="6154" max="6154" width="9.75" style="4" customWidth="1"/>
    <col min="6155" max="6155" width="11.125" style="4" customWidth="1"/>
    <col min="6156" max="6400" width="9" style="4"/>
    <col min="6401" max="6401" width="9.625" style="4" customWidth="1"/>
    <col min="6402" max="6402" width="8" style="4" customWidth="1"/>
    <col min="6403" max="6403" width="7" style="4" customWidth="1"/>
    <col min="6404" max="6405" width="8" style="4" customWidth="1"/>
    <col min="6406" max="6406" width="7" style="4" customWidth="1"/>
    <col min="6407" max="6408" width="8" style="4" customWidth="1"/>
    <col min="6409" max="6409" width="8.875" style="4" customWidth="1"/>
    <col min="6410" max="6410" width="9.75" style="4" customWidth="1"/>
    <col min="6411" max="6411" width="11.125" style="4" customWidth="1"/>
    <col min="6412" max="6656" width="9" style="4"/>
    <col min="6657" max="6657" width="9.625" style="4" customWidth="1"/>
    <col min="6658" max="6658" width="8" style="4" customWidth="1"/>
    <col min="6659" max="6659" width="7" style="4" customWidth="1"/>
    <col min="6660" max="6661" width="8" style="4" customWidth="1"/>
    <col min="6662" max="6662" width="7" style="4" customWidth="1"/>
    <col min="6663" max="6664" width="8" style="4" customWidth="1"/>
    <col min="6665" max="6665" width="8.875" style="4" customWidth="1"/>
    <col min="6666" max="6666" width="9.75" style="4" customWidth="1"/>
    <col min="6667" max="6667" width="11.125" style="4" customWidth="1"/>
    <col min="6668" max="6912" width="9" style="4"/>
    <col min="6913" max="6913" width="9.625" style="4" customWidth="1"/>
    <col min="6914" max="6914" width="8" style="4" customWidth="1"/>
    <col min="6915" max="6915" width="7" style="4" customWidth="1"/>
    <col min="6916" max="6917" width="8" style="4" customWidth="1"/>
    <col min="6918" max="6918" width="7" style="4" customWidth="1"/>
    <col min="6919" max="6920" width="8" style="4" customWidth="1"/>
    <col min="6921" max="6921" width="8.875" style="4" customWidth="1"/>
    <col min="6922" max="6922" width="9.75" style="4" customWidth="1"/>
    <col min="6923" max="6923" width="11.125" style="4" customWidth="1"/>
    <col min="6924" max="7168" width="9" style="4"/>
    <col min="7169" max="7169" width="9.625" style="4" customWidth="1"/>
    <col min="7170" max="7170" width="8" style="4" customWidth="1"/>
    <col min="7171" max="7171" width="7" style="4" customWidth="1"/>
    <col min="7172" max="7173" width="8" style="4" customWidth="1"/>
    <col min="7174" max="7174" width="7" style="4" customWidth="1"/>
    <col min="7175" max="7176" width="8" style="4" customWidth="1"/>
    <col min="7177" max="7177" width="8.875" style="4" customWidth="1"/>
    <col min="7178" max="7178" width="9.75" style="4" customWidth="1"/>
    <col min="7179" max="7179" width="11.125" style="4" customWidth="1"/>
    <col min="7180" max="7424" width="9" style="4"/>
    <col min="7425" max="7425" width="9.625" style="4" customWidth="1"/>
    <col min="7426" max="7426" width="8" style="4" customWidth="1"/>
    <col min="7427" max="7427" width="7" style="4" customWidth="1"/>
    <col min="7428" max="7429" width="8" style="4" customWidth="1"/>
    <col min="7430" max="7430" width="7" style="4" customWidth="1"/>
    <col min="7431" max="7432" width="8" style="4" customWidth="1"/>
    <col min="7433" max="7433" width="8.875" style="4" customWidth="1"/>
    <col min="7434" max="7434" width="9.75" style="4" customWidth="1"/>
    <col min="7435" max="7435" width="11.125" style="4" customWidth="1"/>
    <col min="7436" max="7680" width="9" style="4"/>
    <col min="7681" max="7681" width="9.625" style="4" customWidth="1"/>
    <col min="7682" max="7682" width="8" style="4" customWidth="1"/>
    <col min="7683" max="7683" width="7" style="4" customWidth="1"/>
    <col min="7684" max="7685" width="8" style="4" customWidth="1"/>
    <col min="7686" max="7686" width="7" style="4" customWidth="1"/>
    <col min="7687" max="7688" width="8" style="4" customWidth="1"/>
    <col min="7689" max="7689" width="8.875" style="4" customWidth="1"/>
    <col min="7690" max="7690" width="9.75" style="4" customWidth="1"/>
    <col min="7691" max="7691" width="11.125" style="4" customWidth="1"/>
    <col min="7692" max="7936" width="9" style="4"/>
    <col min="7937" max="7937" width="9.625" style="4" customWidth="1"/>
    <col min="7938" max="7938" width="8" style="4" customWidth="1"/>
    <col min="7939" max="7939" width="7" style="4" customWidth="1"/>
    <col min="7940" max="7941" width="8" style="4" customWidth="1"/>
    <col min="7942" max="7942" width="7" style="4" customWidth="1"/>
    <col min="7943" max="7944" width="8" style="4" customWidth="1"/>
    <col min="7945" max="7945" width="8.875" style="4" customWidth="1"/>
    <col min="7946" max="7946" width="9.75" style="4" customWidth="1"/>
    <col min="7947" max="7947" width="11.125" style="4" customWidth="1"/>
    <col min="7948" max="8192" width="9" style="4"/>
    <col min="8193" max="8193" width="9.625" style="4" customWidth="1"/>
    <col min="8194" max="8194" width="8" style="4" customWidth="1"/>
    <col min="8195" max="8195" width="7" style="4" customWidth="1"/>
    <col min="8196" max="8197" width="8" style="4" customWidth="1"/>
    <col min="8198" max="8198" width="7" style="4" customWidth="1"/>
    <col min="8199" max="8200" width="8" style="4" customWidth="1"/>
    <col min="8201" max="8201" width="8.875" style="4" customWidth="1"/>
    <col min="8202" max="8202" width="9.75" style="4" customWidth="1"/>
    <col min="8203" max="8203" width="11.125" style="4" customWidth="1"/>
    <col min="8204" max="8448" width="9" style="4"/>
    <col min="8449" max="8449" width="9.625" style="4" customWidth="1"/>
    <col min="8450" max="8450" width="8" style="4" customWidth="1"/>
    <col min="8451" max="8451" width="7" style="4" customWidth="1"/>
    <col min="8452" max="8453" width="8" style="4" customWidth="1"/>
    <col min="8454" max="8454" width="7" style="4" customWidth="1"/>
    <col min="8455" max="8456" width="8" style="4" customWidth="1"/>
    <col min="8457" max="8457" width="8.875" style="4" customWidth="1"/>
    <col min="8458" max="8458" width="9.75" style="4" customWidth="1"/>
    <col min="8459" max="8459" width="11.125" style="4" customWidth="1"/>
    <col min="8460" max="8704" width="9" style="4"/>
    <col min="8705" max="8705" width="9.625" style="4" customWidth="1"/>
    <col min="8706" max="8706" width="8" style="4" customWidth="1"/>
    <col min="8707" max="8707" width="7" style="4" customWidth="1"/>
    <col min="8708" max="8709" width="8" style="4" customWidth="1"/>
    <col min="8710" max="8710" width="7" style="4" customWidth="1"/>
    <col min="8711" max="8712" width="8" style="4" customWidth="1"/>
    <col min="8713" max="8713" width="8.875" style="4" customWidth="1"/>
    <col min="8714" max="8714" width="9.75" style="4" customWidth="1"/>
    <col min="8715" max="8715" width="11.125" style="4" customWidth="1"/>
    <col min="8716" max="8960" width="9" style="4"/>
    <col min="8961" max="8961" width="9.625" style="4" customWidth="1"/>
    <col min="8962" max="8962" width="8" style="4" customWidth="1"/>
    <col min="8963" max="8963" width="7" style="4" customWidth="1"/>
    <col min="8964" max="8965" width="8" style="4" customWidth="1"/>
    <col min="8966" max="8966" width="7" style="4" customWidth="1"/>
    <col min="8967" max="8968" width="8" style="4" customWidth="1"/>
    <col min="8969" max="8969" width="8.875" style="4" customWidth="1"/>
    <col min="8970" max="8970" width="9.75" style="4" customWidth="1"/>
    <col min="8971" max="8971" width="11.125" style="4" customWidth="1"/>
    <col min="8972" max="9216" width="9" style="4"/>
    <col min="9217" max="9217" width="9.625" style="4" customWidth="1"/>
    <col min="9218" max="9218" width="8" style="4" customWidth="1"/>
    <col min="9219" max="9219" width="7" style="4" customWidth="1"/>
    <col min="9220" max="9221" width="8" style="4" customWidth="1"/>
    <col min="9222" max="9222" width="7" style="4" customWidth="1"/>
    <col min="9223" max="9224" width="8" style="4" customWidth="1"/>
    <col min="9225" max="9225" width="8.875" style="4" customWidth="1"/>
    <col min="9226" max="9226" width="9.75" style="4" customWidth="1"/>
    <col min="9227" max="9227" width="11.125" style="4" customWidth="1"/>
    <col min="9228" max="9472" width="9" style="4"/>
    <col min="9473" max="9473" width="9.625" style="4" customWidth="1"/>
    <col min="9474" max="9474" width="8" style="4" customWidth="1"/>
    <col min="9475" max="9475" width="7" style="4" customWidth="1"/>
    <col min="9476" max="9477" width="8" style="4" customWidth="1"/>
    <col min="9478" max="9478" width="7" style="4" customWidth="1"/>
    <col min="9479" max="9480" width="8" style="4" customWidth="1"/>
    <col min="9481" max="9481" width="8.875" style="4" customWidth="1"/>
    <col min="9482" max="9482" width="9.75" style="4" customWidth="1"/>
    <col min="9483" max="9483" width="11.125" style="4" customWidth="1"/>
    <col min="9484" max="9728" width="9" style="4"/>
    <col min="9729" max="9729" width="9.625" style="4" customWidth="1"/>
    <col min="9730" max="9730" width="8" style="4" customWidth="1"/>
    <col min="9731" max="9731" width="7" style="4" customWidth="1"/>
    <col min="9732" max="9733" width="8" style="4" customWidth="1"/>
    <col min="9734" max="9734" width="7" style="4" customWidth="1"/>
    <col min="9735" max="9736" width="8" style="4" customWidth="1"/>
    <col min="9737" max="9737" width="8.875" style="4" customWidth="1"/>
    <col min="9738" max="9738" width="9.75" style="4" customWidth="1"/>
    <col min="9739" max="9739" width="11.125" style="4" customWidth="1"/>
    <col min="9740" max="9984" width="9" style="4"/>
    <col min="9985" max="9985" width="9.625" style="4" customWidth="1"/>
    <col min="9986" max="9986" width="8" style="4" customWidth="1"/>
    <col min="9987" max="9987" width="7" style="4" customWidth="1"/>
    <col min="9988" max="9989" width="8" style="4" customWidth="1"/>
    <col min="9990" max="9990" width="7" style="4" customWidth="1"/>
    <col min="9991" max="9992" width="8" style="4" customWidth="1"/>
    <col min="9993" max="9993" width="8.875" style="4" customWidth="1"/>
    <col min="9994" max="9994" width="9.75" style="4" customWidth="1"/>
    <col min="9995" max="9995" width="11.125" style="4" customWidth="1"/>
    <col min="9996" max="10240" width="9" style="4"/>
    <col min="10241" max="10241" width="9.625" style="4" customWidth="1"/>
    <col min="10242" max="10242" width="8" style="4" customWidth="1"/>
    <col min="10243" max="10243" width="7" style="4" customWidth="1"/>
    <col min="10244" max="10245" width="8" style="4" customWidth="1"/>
    <col min="10246" max="10246" width="7" style="4" customWidth="1"/>
    <col min="10247" max="10248" width="8" style="4" customWidth="1"/>
    <col min="10249" max="10249" width="8.875" style="4" customWidth="1"/>
    <col min="10250" max="10250" width="9.75" style="4" customWidth="1"/>
    <col min="10251" max="10251" width="11.125" style="4" customWidth="1"/>
    <col min="10252" max="10496" width="9" style="4"/>
    <col min="10497" max="10497" width="9.625" style="4" customWidth="1"/>
    <col min="10498" max="10498" width="8" style="4" customWidth="1"/>
    <col min="10499" max="10499" width="7" style="4" customWidth="1"/>
    <col min="10500" max="10501" width="8" style="4" customWidth="1"/>
    <col min="10502" max="10502" width="7" style="4" customWidth="1"/>
    <col min="10503" max="10504" width="8" style="4" customWidth="1"/>
    <col min="10505" max="10505" width="8.875" style="4" customWidth="1"/>
    <col min="10506" max="10506" width="9.75" style="4" customWidth="1"/>
    <col min="10507" max="10507" width="11.125" style="4" customWidth="1"/>
    <col min="10508" max="10752" width="9" style="4"/>
    <col min="10753" max="10753" width="9.625" style="4" customWidth="1"/>
    <col min="10754" max="10754" width="8" style="4" customWidth="1"/>
    <col min="10755" max="10755" width="7" style="4" customWidth="1"/>
    <col min="10756" max="10757" width="8" style="4" customWidth="1"/>
    <col min="10758" max="10758" width="7" style="4" customWidth="1"/>
    <col min="10759" max="10760" width="8" style="4" customWidth="1"/>
    <col min="10761" max="10761" width="8.875" style="4" customWidth="1"/>
    <col min="10762" max="10762" width="9.75" style="4" customWidth="1"/>
    <col min="10763" max="10763" width="11.125" style="4" customWidth="1"/>
    <col min="10764" max="11008" width="9" style="4"/>
    <col min="11009" max="11009" width="9.625" style="4" customWidth="1"/>
    <col min="11010" max="11010" width="8" style="4" customWidth="1"/>
    <col min="11011" max="11011" width="7" style="4" customWidth="1"/>
    <col min="11012" max="11013" width="8" style="4" customWidth="1"/>
    <col min="11014" max="11014" width="7" style="4" customWidth="1"/>
    <col min="11015" max="11016" width="8" style="4" customWidth="1"/>
    <col min="11017" max="11017" width="8.875" style="4" customWidth="1"/>
    <col min="11018" max="11018" width="9.75" style="4" customWidth="1"/>
    <col min="11019" max="11019" width="11.125" style="4" customWidth="1"/>
    <col min="11020" max="11264" width="9" style="4"/>
    <col min="11265" max="11265" width="9.625" style="4" customWidth="1"/>
    <col min="11266" max="11266" width="8" style="4" customWidth="1"/>
    <col min="11267" max="11267" width="7" style="4" customWidth="1"/>
    <col min="11268" max="11269" width="8" style="4" customWidth="1"/>
    <col min="11270" max="11270" width="7" style="4" customWidth="1"/>
    <col min="11271" max="11272" width="8" style="4" customWidth="1"/>
    <col min="11273" max="11273" width="8.875" style="4" customWidth="1"/>
    <col min="11274" max="11274" width="9.75" style="4" customWidth="1"/>
    <col min="11275" max="11275" width="11.125" style="4" customWidth="1"/>
    <col min="11276" max="11520" width="9" style="4"/>
    <col min="11521" max="11521" width="9.625" style="4" customWidth="1"/>
    <col min="11522" max="11522" width="8" style="4" customWidth="1"/>
    <col min="11523" max="11523" width="7" style="4" customWidth="1"/>
    <col min="11524" max="11525" width="8" style="4" customWidth="1"/>
    <col min="11526" max="11526" width="7" style="4" customWidth="1"/>
    <col min="11527" max="11528" width="8" style="4" customWidth="1"/>
    <col min="11529" max="11529" width="8.875" style="4" customWidth="1"/>
    <col min="11530" max="11530" width="9.75" style="4" customWidth="1"/>
    <col min="11531" max="11531" width="11.125" style="4" customWidth="1"/>
    <col min="11532" max="11776" width="9" style="4"/>
    <col min="11777" max="11777" width="9.625" style="4" customWidth="1"/>
    <col min="11778" max="11778" width="8" style="4" customWidth="1"/>
    <col min="11779" max="11779" width="7" style="4" customWidth="1"/>
    <col min="11780" max="11781" width="8" style="4" customWidth="1"/>
    <col min="11782" max="11782" width="7" style="4" customWidth="1"/>
    <col min="11783" max="11784" width="8" style="4" customWidth="1"/>
    <col min="11785" max="11785" width="8.875" style="4" customWidth="1"/>
    <col min="11786" max="11786" width="9.75" style="4" customWidth="1"/>
    <col min="11787" max="11787" width="11.125" style="4" customWidth="1"/>
    <col min="11788" max="12032" width="9" style="4"/>
    <col min="12033" max="12033" width="9.625" style="4" customWidth="1"/>
    <col min="12034" max="12034" width="8" style="4" customWidth="1"/>
    <col min="12035" max="12035" width="7" style="4" customWidth="1"/>
    <col min="12036" max="12037" width="8" style="4" customWidth="1"/>
    <col min="12038" max="12038" width="7" style="4" customWidth="1"/>
    <col min="12039" max="12040" width="8" style="4" customWidth="1"/>
    <col min="12041" max="12041" width="8.875" style="4" customWidth="1"/>
    <col min="12042" max="12042" width="9.75" style="4" customWidth="1"/>
    <col min="12043" max="12043" width="11.125" style="4" customWidth="1"/>
    <col min="12044" max="12288" width="9" style="4"/>
    <col min="12289" max="12289" width="9.625" style="4" customWidth="1"/>
    <col min="12290" max="12290" width="8" style="4" customWidth="1"/>
    <col min="12291" max="12291" width="7" style="4" customWidth="1"/>
    <col min="12292" max="12293" width="8" style="4" customWidth="1"/>
    <col min="12294" max="12294" width="7" style="4" customWidth="1"/>
    <col min="12295" max="12296" width="8" style="4" customWidth="1"/>
    <col min="12297" max="12297" width="8.875" style="4" customWidth="1"/>
    <col min="12298" max="12298" width="9.75" style="4" customWidth="1"/>
    <col min="12299" max="12299" width="11.125" style="4" customWidth="1"/>
    <col min="12300" max="12544" width="9" style="4"/>
    <col min="12545" max="12545" width="9.625" style="4" customWidth="1"/>
    <col min="12546" max="12546" width="8" style="4" customWidth="1"/>
    <col min="12547" max="12547" width="7" style="4" customWidth="1"/>
    <col min="12548" max="12549" width="8" style="4" customWidth="1"/>
    <col min="12550" max="12550" width="7" style="4" customWidth="1"/>
    <col min="12551" max="12552" width="8" style="4" customWidth="1"/>
    <col min="12553" max="12553" width="8.875" style="4" customWidth="1"/>
    <col min="12554" max="12554" width="9.75" style="4" customWidth="1"/>
    <col min="12555" max="12555" width="11.125" style="4" customWidth="1"/>
    <col min="12556" max="12800" width="9" style="4"/>
    <col min="12801" max="12801" width="9.625" style="4" customWidth="1"/>
    <col min="12802" max="12802" width="8" style="4" customWidth="1"/>
    <col min="12803" max="12803" width="7" style="4" customWidth="1"/>
    <col min="12804" max="12805" width="8" style="4" customWidth="1"/>
    <col min="12806" max="12806" width="7" style="4" customWidth="1"/>
    <col min="12807" max="12808" width="8" style="4" customWidth="1"/>
    <col min="12809" max="12809" width="8.875" style="4" customWidth="1"/>
    <col min="12810" max="12810" width="9.75" style="4" customWidth="1"/>
    <col min="12811" max="12811" width="11.125" style="4" customWidth="1"/>
    <col min="12812" max="13056" width="9" style="4"/>
    <col min="13057" max="13057" width="9.625" style="4" customWidth="1"/>
    <col min="13058" max="13058" width="8" style="4" customWidth="1"/>
    <col min="13059" max="13059" width="7" style="4" customWidth="1"/>
    <col min="13060" max="13061" width="8" style="4" customWidth="1"/>
    <col min="13062" max="13062" width="7" style="4" customWidth="1"/>
    <col min="13063" max="13064" width="8" style="4" customWidth="1"/>
    <col min="13065" max="13065" width="8.875" style="4" customWidth="1"/>
    <col min="13066" max="13066" width="9.75" style="4" customWidth="1"/>
    <col min="13067" max="13067" width="11.125" style="4" customWidth="1"/>
    <col min="13068" max="13312" width="9" style="4"/>
    <col min="13313" max="13313" width="9.625" style="4" customWidth="1"/>
    <col min="13314" max="13314" width="8" style="4" customWidth="1"/>
    <col min="13315" max="13315" width="7" style="4" customWidth="1"/>
    <col min="13316" max="13317" width="8" style="4" customWidth="1"/>
    <col min="13318" max="13318" width="7" style="4" customWidth="1"/>
    <col min="13319" max="13320" width="8" style="4" customWidth="1"/>
    <col min="13321" max="13321" width="8.875" style="4" customWidth="1"/>
    <col min="13322" max="13322" width="9.75" style="4" customWidth="1"/>
    <col min="13323" max="13323" width="11.125" style="4" customWidth="1"/>
    <col min="13324" max="13568" width="9" style="4"/>
    <col min="13569" max="13569" width="9.625" style="4" customWidth="1"/>
    <col min="13570" max="13570" width="8" style="4" customWidth="1"/>
    <col min="13571" max="13571" width="7" style="4" customWidth="1"/>
    <col min="13572" max="13573" width="8" style="4" customWidth="1"/>
    <col min="13574" max="13574" width="7" style="4" customWidth="1"/>
    <col min="13575" max="13576" width="8" style="4" customWidth="1"/>
    <col min="13577" max="13577" width="8.875" style="4" customWidth="1"/>
    <col min="13578" max="13578" width="9.75" style="4" customWidth="1"/>
    <col min="13579" max="13579" width="11.125" style="4" customWidth="1"/>
    <col min="13580" max="13824" width="9" style="4"/>
    <col min="13825" max="13825" width="9.625" style="4" customWidth="1"/>
    <col min="13826" max="13826" width="8" style="4" customWidth="1"/>
    <col min="13827" max="13827" width="7" style="4" customWidth="1"/>
    <col min="13828" max="13829" width="8" style="4" customWidth="1"/>
    <col min="13830" max="13830" width="7" style="4" customWidth="1"/>
    <col min="13831" max="13832" width="8" style="4" customWidth="1"/>
    <col min="13833" max="13833" width="8.875" style="4" customWidth="1"/>
    <col min="13834" max="13834" width="9.75" style="4" customWidth="1"/>
    <col min="13835" max="13835" width="11.125" style="4" customWidth="1"/>
    <col min="13836" max="14080" width="9" style="4"/>
    <col min="14081" max="14081" width="9.625" style="4" customWidth="1"/>
    <col min="14082" max="14082" width="8" style="4" customWidth="1"/>
    <col min="14083" max="14083" width="7" style="4" customWidth="1"/>
    <col min="14084" max="14085" width="8" style="4" customWidth="1"/>
    <col min="14086" max="14086" width="7" style="4" customWidth="1"/>
    <col min="14087" max="14088" width="8" style="4" customWidth="1"/>
    <col min="14089" max="14089" width="8.875" style="4" customWidth="1"/>
    <col min="14090" max="14090" width="9.75" style="4" customWidth="1"/>
    <col min="14091" max="14091" width="11.125" style="4" customWidth="1"/>
    <col min="14092" max="14336" width="9" style="4"/>
    <col min="14337" max="14337" width="9.625" style="4" customWidth="1"/>
    <col min="14338" max="14338" width="8" style="4" customWidth="1"/>
    <col min="14339" max="14339" width="7" style="4" customWidth="1"/>
    <col min="14340" max="14341" width="8" style="4" customWidth="1"/>
    <col min="14342" max="14342" width="7" style="4" customWidth="1"/>
    <col min="14343" max="14344" width="8" style="4" customWidth="1"/>
    <col min="14345" max="14345" width="8.875" style="4" customWidth="1"/>
    <col min="14346" max="14346" width="9.75" style="4" customWidth="1"/>
    <col min="14347" max="14347" width="11.125" style="4" customWidth="1"/>
    <col min="14348" max="14592" width="9" style="4"/>
    <col min="14593" max="14593" width="9.625" style="4" customWidth="1"/>
    <col min="14594" max="14594" width="8" style="4" customWidth="1"/>
    <col min="14595" max="14595" width="7" style="4" customWidth="1"/>
    <col min="14596" max="14597" width="8" style="4" customWidth="1"/>
    <col min="14598" max="14598" width="7" style="4" customWidth="1"/>
    <col min="14599" max="14600" width="8" style="4" customWidth="1"/>
    <col min="14601" max="14601" width="8.875" style="4" customWidth="1"/>
    <col min="14602" max="14602" width="9.75" style="4" customWidth="1"/>
    <col min="14603" max="14603" width="11.125" style="4" customWidth="1"/>
    <col min="14604" max="14848" width="9" style="4"/>
    <col min="14849" max="14849" width="9.625" style="4" customWidth="1"/>
    <col min="14850" max="14850" width="8" style="4" customWidth="1"/>
    <col min="14851" max="14851" width="7" style="4" customWidth="1"/>
    <col min="14852" max="14853" width="8" style="4" customWidth="1"/>
    <col min="14854" max="14854" width="7" style="4" customWidth="1"/>
    <col min="14855" max="14856" width="8" style="4" customWidth="1"/>
    <col min="14857" max="14857" width="8.875" style="4" customWidth="1"/>
    <col min="14858" max="14858" width="9.75" style="4" customWidth="1"/>
    <col min="14859" max="14859" width="11.125" style="4" customWidth="1"/>
    <col min="14860" max="15104" width="9" style="4"/>
    <col min="15105" max="15105" width="9.625" style="4" customWidth="1"/>
    <col min="15106" max="15106" width="8" style="4" customWidth="1"/>
    <col min="15107" max="15107" width="7" style="4" customWidth="1"/>
    <col min="15108" max="15109" width="8" style="4" customWidth="1"/>
    <col min="15110" max="15110" width="7" style="4" customWidth="1"/>
    <col min="15111" max="15112" width="8" style="4" customWidth="1"/>
    <col min="15113" max="15113" width="8.875" style="4" customWidth="1"/>
    <col min="15114" max="15114" width="9.75" style="4" customWidth="1"/>
    <col min="15115" max="15115" width="11.125" style="4" customWidth="1"/>
    <col min="15116" max="15360" width="9" style="4"/>
    <col min="15361" max="15361" width="9.625" style="4" customWidth="1"/>
    <col min="15362" max="15362" width="8" style="4" customWidth="1"/>
    <col min="15363" max="15363" width="7" style="4" customWidth="1"/>
    <col min="15364" max="15365" width="8" style="4" customWidth="1"/>
    <col min="15366" max="15366" width="7" style="4" customWidth="1"/>
    <col min="15367" max="15368" width="8" style="4" customWidth="1"/>
    <col min="15369" max="15369" width="8.875" style="4" customWidth="1"/>
    <col min="15370" max="15370" width="9.75" style="4" customWidth="1"/>
    <col min="15371" max="15371" width="11.125" style="4" customWidth="1"/>
    <col min="15372" max="15616" width="9" style="4"/>
    <col min="15617" max="15617" width="9.625" style="4" customWidth="1"/>
    <col min="15618" max="15618" width="8" style="4" customWidth="1"/>
    <col min="15619" max="15619" width="7" style="4" customWidth="1"/>
    <col min="15620" max="15621" width="8" style="4" customWidth="1"/>
    <col min="15622" max="15622" width="7" style="4" customWidth="1"/>
    <col min="15623" max="15624" width="8" style="4" customWidth="1"/>
    <col min="15625" max="15625" width="8.875" style="4" customWidth="1"/>
    <col min="15626" max="15626" width="9.75" style="4" customWidth="1"/>
    <col min="15627" max="15627" width="11.125" style="4" customWidth="1"/>
    <col min="15628" max="15872" width="9" style="4"/>
    <col min="15873" max="15873" width="9.625" style="4" customWidth="1"/>
    <col min="15874" max="15874" width="8" style="4" customWidth="1"/>
    <col min="15875" max="15875" width="7" style="4" customWidth="1"/>
    <col min="15876" max="15877" width="8" style="4" customWidth="1"/>
    <col min="15878" max="15878" width="7" style="4" customWidth="1"/>
    <col min="15879" max="15880" width="8" style="4" customWidth="1"/>
    <col min="15881" max="15881" width="8.875" style="4" customWidth="1"/>
    <col min="15882" max="15882" width="9.75" style="4" customWidth="1"/>
    <col min="15883" max="15883" width="11.125" style="4" customWidth="1"/>
    <col min="15884" max="16128" width="9" style="4"/>
    <col min="16129" max="16129" width="9.625" style="4" customWidth="1"/>
    <col min="16130" max="16130" width="8" style="4" customWidth="1"/>
    <col min="16131" max="16131" width="7" style="4" customWidth="1"/>
    <col min="16132" max="16133" width="8" style="4" customWidth="1"/>
    <col min="16134" max="16134" width="7" style="4" customWidth="1"/>
    <col min="16135" max="16136" width="8" style="4" customWidth="1"/>
    <col min="16137" max="16137" width="8.875" style="4" customWidth="1"/>
    <col min="16138" max="16138" width="9.75" style="4" customWidth="1"/>
    <col min="16139" max="16139" width="11.125" style="4" customWidth="1"/>
    <col min="16140" max="16384" width="9" style="4"/>
  </cols>
  <sheetData>
    <row r="1" spans="1:11" ht="18" customHeight="1">
      <c r="A1" s="3" t="s">
        <v>32</v>
      </c>
      <c r="I1" s="21"/>
    </row>
    <row r="2" spans="1:11" s="6" customFormat="1" ht="18" customHeight="1">
      <c r="A2" s="5"/>
      <c r="I2" s="22"/>
      <c r="K2" s="10"/>
    </row>
    <row r="3" spans="1:11" s="6" customFormat="1" ht="18" customHeight="1">
      <c r="A3" s="1158" t="s">
        <v>33</v>
      </c>
      <c r="B3" s="1154" t="s">
        <v>34</v>
      </c>
      <c r="C3" s="1154" t="s">
        <v>35</v>
      </c>
      <c r="D3" s="1154" t="s">
        <v>57</v>
      </c>
      <c r="E3" s="1161" t="s">
        <v>36</v>
      </c>
      <c r="F3" s="1154" t="s">
        <v>37</v>
      </c>
      <c r="G3" s="1154" t="s">
        <v>56</v>
      </c>
      <c r="H3" s="1154" t="s">
        <v>38</v>
      </c>
      <c r="I3" s="23" t="s">
        <v>39</v>
      </c>
      <c r="J3" s="12"/>
      <c r="K3" s="1156" t="s">
        <v>40</v>
      </c>
    </row>
    <row r="4" spans="1:11" s="6" customFormat="1" ht="18" customHeight="1">
      <c r="A4" s="1159"/>
      <c r="B4" s="1155"/>
      <c r="C4" s="1155"/>
      <c r="D4" s="1155"/>
      <c r="E4" s="1162"/>
      <c r="F4" s="1155"/>
      <c r="G4" s="1155"/>
      <c r="H4" s="1155"/>
      <c r="I4" s="24"/>
      <c r="J4" s="25" t="s">
        <v>41</v>
      </c>
      <c r="K4" s="1157"/>
    </row>
    <row r="5" spans="1:11" s="6" customFormat="1" ht="18" customHeight="1">
      <c r="A5" s="1160"/>
      <c r="B5" s="26" t="s">
        <v>42</v>
      </c>
      <c r="C5" s="26" t="s">
        <v>42</v>
      </c>
      <c r="D5" s="26" t="s">
        <v>42</v>
      </c>
      <c r="E5" s="27" t="s">
        <v>43</v>
      </c>
      <c r="F5" s="28" t="s">
        <v>44</v>
      </c>
      <c r="G5" s="27" t="s">
        <v>44</v>
      </c>
      <c r="H5" s="28" t="s">
        <v>43</v>
      </c>
      <c r="I5" s="27" t="s">
        <v>45</v>
      </c>
      <c r="J5" s="29" t="s">
        <v>45</v>
      </c>
      <c r="K5" s="30" t="s">
        <v>46</v>
      </c>
    </row>
    <row r="6" spans="1:11" s="6" customFormat="1" ht="18" customHeight="1">
      <c r="A6" s="32" t="s">
        <v>49</v>
      </c>
      <c r="B6" s="33">
        <v>211.3</v>
      </c>
      <c r="C6" s="33">
        <v>50.12</v>
      </c>
      <c r="D6" s="33">
        <v>161.18</v>
      </c>
      <c r="E6" s="34">
        <v>23.7</v>
      </c>
      <c r="F6" s="31">
        <v>8789</v>
      </c>
      <c r="G6" s="31">
        <v>559</v>
      </c>
      <c r="H6" s="35">
        <v>6.4</v>
      </c>
      <c r="I6" s="31">
        <v>133621</v>
      </c>
      <c r="J6" s="31">
        <v>116839</v>
      </c>
      <c r="K6" s="31">
        <v>20912</v>
      </c>
    </row>
    <row r="7" spans="1:11" s="6" customFormat="1" ht="18" customHeight="1">
      <c r="A7" s="43" t="s">
        <v>50</v>
      </c>
      <c r="B7" s="44">
        <v>211.3</v>
      </c>
      <c r="C7" s="44">
        <v>50.12</v>
      </c>
      <c r="D7" s="44">
        <v>161.18</v>
      </c>
      <c r="E7" s="45">
        <v>23.7</v>
      </c>
      <c r="F7" s="46">
        <v>8786</v>
      </c>
      <c r="G7" s="46">
        <v>639</v>
      </c>
      <c r="H7" s="45">
        <v>7.3</v>
      </c>
      <c r="I7" s="46">
        <v>131893</v>
      </c>
      <c r="J7" s="46">
        <v>115971</v>
      </c>
      <c r="K7" s="46">
        <v>18139</v>
      </c>
    </row>
    <row r="8" spans="1:11" s="6" customFormat="1" ht="18" customHeight="1">
      <c r="A8" s="36" t="s">
        <v>51</v>
      </c>
      <c r="B8" s="37">
        <v>211.3</v>
      </c>
      <c r="C8" s="37">
        <v>50.22</v>
      </c>
      <c r="D8" s="37">
        <v>161.08000000000001</v>
      </c>
      <c r="E8" s="38">
        <v>23.8</v>
      </c>
      <c r="F8" s="39">
        <v>8779</v>
      </c>
      <c r="G8" s="39">
        <v>642</v>
      </c>
      <c r="H8" s="38">
        <v>7.3</v>
      </c>
      <c r="I8" s="39">
        <v>130036</v>
      </c>
      <c r="J8" s="39">
        <v>114696</v>
      </c>
      <c r="K8" s="39">
        <v>17864</v>
      </c>
    </row>
    <row r="9" spans="1:11" s="6" customFormat="1" ht="18" customHeight="1">
      <c r="A9" s="40"/>
      <c r="K9" s="10" t="s">
        <v>52</v>
      </c>
    </row>
    <row r="10" spans="1:11" s="6" customFormat="1" ht="18" customHeight="1">
      <c r="A10" s="40"/>
    </row>
    <row r="11" spans="1:11" s="6" customFormat="1" ht="18" customHeight="1">
      <c r="A11" s="40"/>
    </row>
    <row r="12" spans="1:11" s="6" customFormat="1" ht="18" customHeight="1">
      <c r="A12" s="40"/>
    </row>
    <row r="13" spans="1:11" s="6" customFormat="1" ht="18" customHeight="1"/>
  </sheetData>
  <mergeCells count="9">
    <mergeCell ref="G3:G4"/>
    <mergeCell ref="H3:H4"/>
    <mergeCell ref="K3:K4"/>
    <mergeCell ref="A3:A5"/>
    <mergeCell ref="B3:B4"/>
    <mergeCell ref="C3:C4"/>
    <mergeCell ref="D3:D4"/>
    <mergeCell ref="E3:E4"/>
    <mergeCell ref="F3:F4"/>
  </mergeCells>
  <phoneticPr fontId="2"/>
  <pageMargins left="0.6" right="0.45" top="1" bottom="1" header="0.51200000000000001" footer="0.51200000000000001"/>
  <pageSetup paperSize="9" scale="93" orientation="portrait" r:id="rId1"/>
  <headerFooter alignWithMargins="0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2"/>
  <dimension ref="A1:F7"/>
  <sheetViews>
    <sheetView workbookViewId="0"/>
  </sheetViews>
  <sheetFormatPr defaultRowHeight="18" customHeight="1"/>
  <cols>
    <col min="1" max="1" width="13.125" style="187" customWidth="1"/>
    <col min="2" max="6" width="12.5" style="187" customWidth="1"/>
    <col min="7" max="16384" width="9" style="187"/>
  </cols>
  <sheetData>
    <row r="1" spans="1:6" ht="18" customHeight="1">
      <c r="A1" s="1446" t="s">
        <v>1448</v>
      </c>
      <c r="B1" s="1447"/>
      <c r="C1" s="1447"/>
      <c r="D1" s="1447"/>
    </row>
    <row r="2" spans="1:6" s="6" customFormat="1" ht="18" customHeight="1">
      <c r="A2" s="778"/>
      <c r="B2" s="322"/>
      <c r="C2" s="322"/>
      <c r="D2" s="322"/>
      <c r="F2" s="10" t="s">
        <v>240</v>
      </c>
    </row>
    <row r="3" spans="1:6" s="6" customFormat="1" ht="18" customHeight="1">
      <c r="A3" s="325" t="s">
        <v>1291</v>
      </c>
      <c r="B3" s="319" t="s">
        <v>1442</v>
      </c>
      <c r="C3" s="319" t="s">
        <v>204</v>
      </c>
      <c r="D3" s="319" t="s">
        <v>1443</v>
      </c>
      <c r="E3" s="333" t="s">
        <v>47</v>
      </c>
      <c r="F3" s="334" t="s">
        <v>244</v>
      </c>
    </row>
    <row r="4" spans="1:6" s="6" customFormat="1" ht="18" customHeight="1">
      <c r="A4" s="259" t="s">
        <v>1444</v>
      </c>
      <c r="B4" s="662">
        <v>474</v>
      </c>
      <c r="C4" s="407">
        <v>590</v>
      </c>
      <c r="D4" s="407">
        <v>499</v>
      </c>
      <c r="E4" s="407">
        <v>511</v>
      </c>
      <c r="F4" s="407">
        <v>548</v>
      </c>
    </row>
    <row r="5" spans="1:6" s="6" customFormat="1" ht="18" customHeight="1">
      <c r="A5" s="241" t="s">
        <v>1445</v>
      </c>
      <c r="B5" s="206">
        <v>37</v>
      </c>
      <c r="C5" s="207">
        <v>40</v>
      </c>
      <c r="D5" s="207">
        <v>31</v>
      </c>
      <c r="E5" s="207">
        <v>37</v>
      </c>
      <c r="F5" s="207">
        <v>34</v>
      </c>
    </row>
    <row r="6" spans="1:6" s="6" customFormat="1" ht="18" customHeight="1">
      <c r="A6" s="675" t="s">
        <v>1446</v>
      </c>
      <c r="B6" s="558">
        <v>125</v>
      </c>
      <c r="C6" s="547">
        <v>150</v>
      </c>
      <c r="D6" s="547">
        <v>151</v>
      </c>
      <c r="E6" s="547">
        <v>153</v>
      </c>
      <c r="F6" s="547">
        <v>155</v>
      </c>
    </row>
    <row r="7" spans="1:6" s="6" customFormat="1" ht="18" customHeight="1">
      <c r="A7" s="322" t="s">
        <v>1447</v>
      </c>
      <c r="B7" s="324"/>
      <c r="C7" s="324"/>
      <c r="D7" s="324"/>
      <c r="F7" s="10" t="s">
        <v>268</v>
      </c>
    </row>
  </sheetData>
  <mergeCells count="1">
    <mergeCell ref="A1:D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3">
    <pageSetUpPr fitToPage="1"/>
  </sheetPr>
  <dimension ref="A1:G46"/>
  <sheetViews>
    <sheetView view="pageBreakPreview" zoomScaleNormal="100" zoomScaleSheetLayoutView="100" workbookViewId="0"/>
  </sheetViews>
  <sheetFormatPr defaultRowHeight="18" customHeight="1"/>
  <cols>
    <col min="1" max="1" width="43.25" style="187" bestFit="1" customWidth="1"/>
    <col min="2" max="2" width="18.25" style="187" customWidth="1"/>
    <col min="3" max="3" width="17.5" style="187" customWidth="1"/>
    <col min="4" max="4" width="20" style="191" bestFit="1" customWidth="1"/>
    <col min="5" max="256" width="9" style="187"/>
    <col min="257" max="257" width="43.25" style="187" bestFit="1" customWidth="1"/>
    <col min="258" max="258" width="18.25" style="187" customWidth="1"/>
    <col min="259" max="259" width="17.5" style="187" customWidth="1"/>
    <col min="260" max="260" width="20" style="187" bestFit="1" customWidth="1"/>
    <col min="261" max="512" width="9" style="187"/>
    <col min="513" max="513" width="43.25" style="187" bestFit="1" customWidth="1"/>
    <col min="514" max="514" width="18.25" style="187" customWidth="1"/>
    <col min="515" max="515" width="17.5" style="187" customWidth="1"/>
    <col min="516" max="516" width="20" style="187" bestFit="1" customWidth="1"/>
    <col min="517" max="768" width="9" style="187"/>
    <col min="769" max="769" width="43.25" style="187" bestFit="1" customWidth="1"/>
    <col min="770" max="770" width="18.25" style="187" customWidth="1"/>
    <col min="771" max="771" width="17.5" style="187" customWidth="1"/>
    <col min="772" max="772" width="20" style="187" bestFit="1" customWidth="1"/>
    <col min="773" max="1024" width="9" style="187"/>
    <col min="1025" max="1025" width="43.25" style="187" bestFit="1" customWidth="1"/>
    <col min="1026" max="1026" width="18.25" style="187" customWidth="1"/>
    <col min="1027" max="1027" width="17.5" style="187" customWidth="1"/>
    <col min="1028" max="1028" width="20" style="187" bestFit="1" customWidth="1"/>
    <col min="1029" max="1280" width="9" style="187"/>
    <col min="1281" max="1281" width="43.25" style="187" bestFit="1" customWidth="1"/>
    <col min="1282" max="1282" width="18.25" style="187" customWidth="1"/>
    <col min="1283" max="1283" width="17.5" style="187" customWidth="1"/>
    <col min="1284" max="1284" width="20" style="187" bestFit="1" customWidth="1"/>
    <col min="1285" max="1536" width="9" style="187"/>
    <col min="1537" max="1537" width="43.25" style="187" bestFit="1" customWidth="1"/>
    <col min="1538" max="1538" width="18.25" style="187" customWidth="1"/>
    <col min="1539" max="1539" width="17.5" style="187" customWidth="1"/>
    <col min="1540" max="1540" width="20" style="187" bestFit="1" customWidth="1"/>
    <col min="1541" max="1792" width="9" style="187"/>
    <col min="1793" max="1793" width="43.25" style="187" bestFit="1" customWidth="1"/>
    <col min="1794" max="1794" width="18.25" style="187" customWidth="1"/>
    <col min="1795" max="1795" width="17.5" style="187" customWidth="1"/>
    <col min="1796" max="1796" width="20" style="187" bestFit="1" customWidth="1"/>
    <col min="1797" max="2048" width="9" style="187"/>
    <col min="2049" max="2049" width="43.25" style="187" bestFit="1" customWidth="1"/>
    <col min="2050" max="2050" width="18.25" style="187" customWidth="1"/>
    <col min="2051" max="2051" width="17.5" style="187" customWidth="1"/>
    <col min="2052" max="2052" width="20" style="187" bestFit="1" customWidth="1"/>
    <col min="2053" max="2304" width="9" style="187"/>
    <col min="2305" max="2305" width="43.25" style="187" bestFit="1" customWidth="1"/>
    <col min="2306" max="2306" width="18.25" style="187" customWidth="1"/>
    <col min="2307" max="2307" width="17.5" style="187" customWidth="1"/>
    <col min="2308" max="2308" width="20" style="187" bestFit="1" customWidth="1"/>
    <col min="2309" max="2560" width="9" style="187"/>
    <col min="2561" max="2561" width="43.25" style="187" bestFit="1" customWidth="1"/>
    <col min="2562" max="2562" width="18.25" style="187" customWidth="1"/>
    <col min="2563" max="2563" width="17.5" style="187" customWidth="1"/>
    <col min="2564" max="2564" width="20" style="187" bestFit="1" customWidth="1"/>
    <col min="2565" max="2816" width="9" style="187"/>
    <col min="2817" max="2817" width="43.25" style="187" bestFit="1" customWidth="1"/>
    <col min="2818" max="2818" width="18.25" style="187" customWidth="1"/>
    <col min="2819" max="2819" width="17.5" style="187" customWidth="1"/>
    <col min="2820" max="2820" width="20" style="187" bestFit="1" customWidth="1"/>
    <col min="2821" max="3072" width="9" style="187"/>
    <col min="3073" max="3073" width="43.25" style="187" bestFit="1" customWidth="1"/>
    <col min="3074" max="3074" width="18.25" style="187" customWidth="1"/>
    <col min="3075" max="3075" width="17.5" style="187" customWidth="1"/>
    <col min="3076" max="3076" width="20" style="187" bestFit="1" customWidth="1"/>
    <col min="3077" max="3328" width="9" style="187"/>
    <col min="3329" max="3329" width="43.25" style="187" bestFit="1" customWidth="1"/>
    <col min="3330" max="3330" width="18.25" style="187" customWidth="1"/>
    <col min="3331" max="3331" width="17.5" style="187" customWidth="1"/>
    <col min="3332" max="3332" width="20" style="187" bestFit="1" customWidth="1"/>
    <col min="3333" max="3584" width="9" style="187"/>
    <col min="3585" max="3585" width="43.25" style="187" bestFit="1" customWidth="1"/>
    <col min="3586" max="3586" width="18.25" style="187" customWidth="1"/>
    <col min="3587" max="3587" width="17.5" style="187" customWidth="1"/>
    <col min="3588" max="3588" width="20" style="187" bestFit="1" customWidth="1"/>
    <col min="3589" max="3840" width="9" style="187"/>
    <col min="3841" max="3841" width="43.25" style="187" bestFit="1" customWidth="1"/>
    <col min="3842" max="3842" width="18.25" style="187" customWidth="1"/>
    <col min="3843" max="3843" width="17.5" style="187" customWidth="1"/>
    <col min="3844" max="3844" width="20" style="187" bestFit="1" customWidth="1"/>
    <col min="3845" max="4096" width="9" style="187"/>
    <col min="4097" max="4097" width="43.25" style="187" bestFit="1" customWidth="1"/>
    <col min="4098" max="4098" width="18.25" style="187" customWidth="1"/>
    <col min="4099" max="4099" width="17.5" style="187" customWidth="1"/>
    <col min="4100" max="4100" width="20" style="187" bestFit="1" customWidth="1"/>
    <col min="4101" max="4352" width="9" style="187"/>
    <col min="4353" max="4353" width="43.25" style="187" bestFit="1" customWidth="1"/>
    <col min="4354" max="4354" width="18.25" style="187" customWidth="1"/>
    <col min="4355" max="4355" width="17.5" style="187" customWidth="1"/>
    <col min="4356" max="4356" width="20" style="187" bestFit="1" customWidth="1"/>
    <col min="4357" max="4608" width="9" style="187"/>
    <col min="4609" max="4609" width="43.25" style="187" bestFit="1" customWidth="1"/>
    <col min="4610" max="4610" width="18.25" style="187" customWidth="1"/>
    <col min="4611" max="4611" width="17.5" style="187" customWidth="1"/>
    <col min="4612" max="4612" width="20" style="187" bestFit="1" customWidth="1"/>
    <col min="4613" max="4864" width="9" style="187"/>
    <col min="4865" max="4865" width="43.25" style="187" bestFit="1" customWidth="1"/>
    <col min="4866" max="4866" width="18.25" style="187" customWidth="1"/>
    <col min="4867" max="4867" width="17.5" style="187" customWidth="1"/>
    <col min="4868" max="4868" width="20" style="187" bestFit="1" customWidth="1"/>
    <col min="4869" max="5120" width="9" style="187"/>
    <col min="5121" max="5121" width="43.25" style="187" bestFit="1" customWidth="1"/>
    <col min="5122" max="5122" width="18.25" style="187" customWidth="1"/>
    <col min="5123" max="5123" width="17.5" style="187" customWidth="1"/>
    <col min="5124" max="5124" width="20" style="187" bestFit="1" customWidth="1"/>
    <col min="5125" max="5376" width="9" style="187"/>
    <col min="5377" max="5377" width="43.25" style="187" bestFit="1" customWidth="1"/>
    <col min="5378" max="5378" width="18.25" style="187" customWidth="1"/>
    <col min="5379" max="5379" width="17.5" style="187" customWidth="1"/>
    <col min="5380" max="5380" width="20" style="187" bestFit="1" customWidth="1"/>
    <col min="5381" max="5632" width="9" style="187"/>
    <col min="5633" max="5633" width="43.25" style="187" bestFit="1" customWidth="1"/>
    <col min="5634" max="5634" width="18.25" style="187" customWidth="1"/>
    <col min="5635" max="5635" width="17.5" style="187" customWidth="1"/>
    <col min="5636" max="5636" width="20" style="187" bestFit="1" customWidth="1"/>
    <col min="5637" max="5888" width="9" style="187"/>
    <col min="5889" max="5889" width="43.25" style="187" bestFit="1" customWidth="1"/>
    <col min="5890" max="5890" width="18.25" style="187" customWidth="1"/>
    <col min="5891" max="5891" width="17.5" style="187" customWidth="1"/>
    <col min="5892" max="5892" width="20" style="187" bestFit="1" customWidth="1"/>
    <col min="5893" max="6144" width="9" style="187"/>
    <col min="6145" max="6145" width="43.25" style="187" bestFit="1" customWidth="1"/>
    <col min="6146" max="6146" width="18.25" style="187" customWidth="1"/>
    <col min="6147" max="6147" width="17.5" style="187" customWidth="1"/>
    <col min="6148" max="6148" width="20" style="187" bestFit="1" customWidth="1"/>
    <col min="6149" max="6400" width="9" style="187"/>
    <col min="6401" max="6401" width="43.25" style="187" bestFit="1" customWidth="1"/>
    <col min="6402" max="6402" width="18.25" style="187" customWidth="1"/>
    <col min="6403" max="6403" width="17.5" style="187" customWidth="1"/>
    <col min="6404" max="6404" width="20" style="187" bestFit="1" customWidth="1"/>
    <col min="6405" max="6656" width="9" style="187"/>
    <col min="6657" max="6657" width="43.25" style="187" bestFit="1" customWidth="1"/>
    <col min="6658" max="6658" width="18.25" style="187" customWidth="1"/>
    <col min="6659" max="6659" width="17.5" style="187" customWidth="1"/>
    <col min="6660" max="6660" width="20" style="187" bestFit="1" customWidth="1"/>
    <col min="6661" max="6912" width="9" style="187"/>
    <col min="6913" max="6913" width="43.25" style="187" bestFit="1" customWidth="1"/>
    <col min="6914" max="6914" width="18.25" style="187" customWidth="1"/>
    <col min="6915" max="6915" width="17.5" style="187" customWidth="1"/>
    <col min="6916" max="6916" width="20" style="187" bestFit="1" customWidth="1"/>
    <col min="6917" max="7168" width="9" style="187"/>
    <col min="7169" max="7169" width="43.25" style="187" bestFit="1" customWidth="1"/>
    <col min="7170" max="7170" width="18.25" style="187" customWidth="1"/>
    <col min="7171" max="7171" width="17.5" style="187" customWidth="1"/>
    <col min="7172" max="7172" width="20" style="187" bestFit="1" customWidth="1"/>
    <col min="7173" max="7424" width="9" style="187"/>
    <col min="7425" max="7425" width="43.25" style="187" bestFit="1" customWidth="1"/>
    <col min="7426" max="7426" width="18.25" style="187" customWidth="1"/>
    <col min="7427" max="7427" width="17.5" style="187" customWidth="1"/>
    <col min="7428" max="7428" width="20" style="187" bestFit="1" customWidth="1"/>
    <col min="7429" max="7680" width="9" style="187"/>
    <col min="7681" max="7681" width="43.25" style="187" bestFit="1" customWidth="1"/>
    <col min="7682" max="7682" width="18.25" style="187" customWidth="1"/>
    <col min="7683" max="7683" width="17.5" style="187" customWidth="1"/>
    <col min="7684" max="7684" width="20" style="187" bestFit="1" customWidth="1"/>
    <col min="7685" max="7936" width="9" style="187"/>
    <col min="7937" max="7937" width="43.25" style="187" bestFit="1" customWidth="1"/>
    <col min="7938" max="7938" width="18.25" style="187" customWidth="1"/>
    <col min="7939" max="7939" width="17.5" style="187" customWidth="1"/>
    <col min="7940" max="7940" width="20" style="187" bestFit="1" customWidth="1"/>
    <col min="7941" max="8192" width="9" style="187"/>
    <col min="8193" max="8193" width="43.25" style="187" bestFit="1" customWidth="1"/>
    <col min="8194" max="8194" width="18.25" style="187" customWidth="1"/>
    <col min="8195" max="8195" width="17.5" style="187" customWidth="1"/>
    <col min="8196" max="8196" width="20" style="187" bestFit="1" customWidth="1"/>
    <col min="8197" max="8448" width="9" style="187"/>
    <col min="8449" max="8449" width="43.25" style="187" bestFit="1" customWidth="1"/>
    <col min="8450" max="8450" width="18.25" style="187" customWidth="1"/>
    <col min="8451" max="8451" width="17.5" style="187" customWidth="1"/>
    <col min="8452" max="8452" width="20" style="187" bestFit="1" customWidth="1"/>
    <col min="8453" max="8704" width="9" style="187"/>
    <col min="8705" max="8705" width="43.25" style="187" bestFit="1" customWidth="1"/>
    <col min="8706" max="8706" width="18.25" style="187" customWidth="1"/>
    <col min="8707" max="8707" width="17.5" style="187" customWidth="1"/>
    <col min="8708" max="8708" width="20" style="187" bestFit="1" customWidth="1"/>
    <col min="8709" max="8960" width="9" style="187"/>
    <col min="8961" max="8961" width="43.25" style="187" bestFit="1" customWidth="1"/>
    <col min="8962" max="8962" width="18.25" style="187" customWidth="1"/>
    <col min="8963" max="8963" width="17.5" style="187" customWidth="1"/>
    <col min="8964" max="8964" width="20" style="187" bestFit="1" customWidth="1"/>
    <col min="8965" max="9216" width="9" style="187"/>
    <col min="9217" max="9217" width="43.25" style="187" bestFit="1" customWidth="1"/>
    <col min="9218" max="9218" width="18.25" style="187" customWidth="1"/>
    <col min="9219" max="9219" width="17.5" style="187" customWidth="1"/>
    <col min="9220" max="9220" width="20" style="187" bestFit="1" customWidth="1"/>
    <col min="9221" max="9472" width="9" style="187"/>
    <col min="9473" max="9473" width="43.25" style="187" bestFit="1" customWidth="1"/>
    <col min="9474" max="9474" width="18.25" style="187" customWidth="1"/>
    <col min="9475" max="9475" width="17.5" style="187" customWidth="1"/>
    <col min="9476" max="9476" width="20" style="187" bestFit="1" customWidth="1"/>
    <col min="9477" max="9728" width="9" style="187"/>
    <col min="9729" max="9729" width="43.25" style="187" bestFit="1" customWidth="1"/>
    <col min="9730" max="9730" width="18.25" style="187" customWidth="1"/>
    <col min="9731" max="9731" width="17.5" style="187" customWidth="1"/>
    <col min="9732" max="9732" width="20" style="187" bestFit="1" customWidth="1"/>
    <col min="9733" max="9984" width="9" style="187"/>
    <col min="9985" max="9985" width="43.25" style="187" bestFit="1" customWidth="1"/>
    <col min="9986" max="9986" width="18.25" style="187" customWidth="1"/>
    <col min="9987" max="9987" width="17.5" style="187" customWidth="1"/>
    <col min="9988" max="9988" width="20" style="187" bestFit="1" customWidth="1"/>
    <col min="9989" max="10240" width="9" style="187"/>
    <col min="10241" max="10241" width="43.25" style="187" bestFit="1" customWidth="1"/>
    <col min="10242" max="10242" width="18.25" style="187" customWidth="1"/>
    <col min="10243" max="10243" width="17.5" style="187" customWidth="1"/>
    <col min="10244" max="10244" width="20" style="187" bestFit="1" customWidth="1"/>
    <col min="10245" max="10496" width="9" style="187"/>
    <col min="10497" max="10497" width="43.25" style="187" bestFit="1" customWidth="1"/>
    <col min="10498" max="10498" width="18.25" style="187" customWidth="1"/>
    <col min="10499" max="10499" width="17.5" style="187" customWidth="1"/>
    <col min="10500" max="10500" width="20" style="187" bestFit="1" customWidth="1"/>
    <col min="10501" max="10752" width="9" style="187"/>
    <col min="10753" max="10753" width="43.25" style="187" bestFit="1" customWidth="1"/>
    <col min="10754" max="10754" width="18.25" style="187" customWidth="1"/>
    <col min="10755" max="10755" width="17.5" style="187" customWidth="1"/>
    <col min="10756" max="10756" width="20" style="187" bestFit="1" customWidth="1"/>
    <col min="10757" max="11008" width="9" style="187"/>
    <col min="11009" max="11009" width="43.25" style="187" bestFit="1" customWidth="1"/>
    <col min="11010" max="11010" width="18.25" style="187" customWidth="1"/>
    <col min="11011" max="11011" width="17.5" style="187" customWidth="1"/>
    <col min="11012" max="11012" width="20" style="187" bestFit="1" customWidth="1"/>
    <col min="11013" max="11264" width="9" style="187"/>
    <col min="11265" max="11265" width="43.25" style="187" bestFit="1" customWidth="1"/>
    <col min="11266" max="11266" width="18.25" style="187" customWidth="1"/>
    <col min="11267" max="11267" width="17.5" style="187" customWidth="1"/>
    <col min="11268" max="11268" width="20" style="187" bestFit="1" customWidth="1"/>
    <col min="11269" max="11520" width="9" style="187"/>
    <col min="11521" max="11521" width="43.25" style="187" bestFit="1" customWidth="1"/>
    <col min="11522" max="11522" width="18.25" style="187" customWidth="1"/>
    <col min="11523" max="11523" width="17.5" style="187" customWidth="1"/>
    <col min="11524" max="11524" width="20" style="187" bestFit="1" customWidth="1"/>
    <col min="11525" max="11776" width="9" style="187"/>
    <col min="11777" max="11777" width="43.25" style="187" bestFit="1" customWidth="1"/>
    <col min="11778" max="11778" width="18.25" style="187" customWidth="1"/>
    <col min="11779" max="11779" width="17.5" style="187" customWidth="1"/>
    <col min="11780" max="11780" width="20" style="187" bestFit="1" customWidth="1"/>
    <col min="11781" max="12032" width="9" style="187"/>
    <col min="12033" max="12033" width="43.25" style="187" bestFit="1" customWidth="1"/>
    <col min="12034" max="12034" width="18.25" style="187" customWidth="1"/>
    <col min="12035" max="12035" width="17.5" style="187" customWidth="1"/>
    <col min="12036" max="12036" width="20" style="187" bestFit="1" customWidth="1"/>
    <col min="12037" max="12288" width="9" style="187"/>
    <col min="12289" max="12289" width="43.25" style="187" bestFit="1" customWidth="1"/>
    <col min="12290" max="12290" width="18.25" style="187" customWidth="1"/>
    <col min="12291" max="12291" width="17.5" style="187" customWidth="1"/>
    <col min="12292" max="12292" width="20" style="187" bestFit="1" customWidth="1"/>
    <col min="12293" max="12544" width="9" style="187"/>
    <col min="12545" max="12545" width="43.25" style="187" bestFit="1" customWidth="1"/>
    <col min="12546" max="12546" width="18.25" style="187" customWidth="1"/>
    <col min="12547" max="12547" width="17.5" style="187" customWidth="1"/>
    <col min="12548" max="12548" width="20" style="187" bestFit="1" customWidth="1"/>
    <col min="12549" max="12800" width="9" style="187"/>
    <col min="12801" max="12801" width="43.25" style="187" bestFit="1" customWidth="1"/>
    <col min="12802" max="12802" width="18.25" style="187" customWidth="1"/>
    <col min="12803" max="12803" width="17.5" style="187" customWidth="1"/>
    <col min="12804" max="12804" width="20" style="187" bestFit="1" customWidth="1"/>
    <col min="12805" max="13056" width="9" style="187"/>
    <col min="13057" max="13057" width="43.25" style="187" bestFit="1" customWidth="1"/>
    <col min="13058" max="13058" width="18.25" style="187" customWidth="1"/>
    <col min="13059" max="13059" width="17.5" style="187" customWidth="1"/>
    <col min="13060" max="13060" width="20" style="187" bestFit="1" customWidth="1"/>
    <col min="13061" max="13312" width="9" style="187"/>
    <col min="13313" max="13313" width="43.25" style="187" bestFit="1" customWidth="1"/>
    <col min="13314" max="13314" width="18.25" style="187" customWidth="1"/>
    <col min="13315" max="13315" width="17.5" style="187" customWidth="1"/>
    <col min="13316" max="13316" width="20" style="187" bestFit="1" customWidth="1"/>
    <col min="13317" max="13568" width="9" style="187"/>
    <col min="13569" max="13569" width="43.25" style="187" bestFit="1" customWidth="1"/>
    <col min="13570" max="13570" width="18.25" style="187" customWidth="1"/>
    <col min="13571" max="13571" width="17.5" style="187" customWidth="1"/>
    <col min="13572" max="13572" width="20" style="187" bestFit="1" customWidth="1"/>
    <col min="13573" max="13824" width="9" style="187"/>
    <col min="13825" max="13825" width="43.25" style="187" bestFit="1" customWidth="1"/>
    <col min="13826" max="13826" width="18.25" style="187" customWidth="1"/>
    <col min="13827" max="13827" width="17.5" style="187" customWidth="1"/>
    <col min="13828" max="13828" width="20" style="187" bestFit="1" customWidth="1"/>
    <col min="13829" max="14080" width="9" style="187"/>
    <col min="14081" max="14081" width="43.25" style="187" bestFit="1" customWidth="1"/>
    <col min="14082" max="14082" width="18.25" style="187" customWidth="1"/>
    <col min="14083" max="14083" width="17.5" style="187" customWidth="1"/>
    <col min="14084" max="14084" width="20" style="187" bestFit="1" customWidth="1"/>
    <col min="14085" max="14336" width="9" style="187"/>
    <col min="14337" max="14337" width="43.25" style="187" bestFit="1" customWidth="1"/>
    <col min="14338" max="14338" width="18.25" style="187" customWidth="1"/>
    <col min="14339" max="14339" width="17.5" style="187" customWidth="1"/>
    <col min="14340" max="14340" width="20" style="187" bestFit="1" customWidth="1"/>
    <col min="14341" max="14592" width="9" style="187"/>
    <col min="14593" max="14593" width="43.25" style="187" bestFit="1" customWidth="1"/>
    <col min="14594" max="14594" width="18.25" style="187" customWidth="1"/>
    <col min="14595" max="14595" width="17.5" style="187" customWidth="1"/>
    <col min="14596" max="14596" width="20" style="187" bestFit="1" customWidth="1"/>
    <col min="14597" max="14848" width="9" style="187"/>
    <col min="14849" max="14849" width="43.25" style="187" bestFit="1" customWidth="1"/>
    <col min="14850" max="14850" width="18.25" style="187" customWidth="1"/>
    <col min="14851" max="14851" width="17.5" style="187" customWidth="1"/>
    <col min="14852" max="14852" width="20" style="187" bestFit="1" customWidth="1"/>
    <col min="14853" max="15104" width="9" style="187"/>
    <col min="15105" max="15105" width="43.25" style="187" bestFit="1" customWidth="1"/>
    <col min="15106" max="15106" width="18.25" style="187" customWidth="1"/>
    <col min="15107" max="15107" width="17.5" style="187" customWidth="1"/>
    <col min="15108" max="15108" width="20" style="187" bestFit="1" customWidth="1"/>
    <col min="15109" max="15360" width="9" style="187"/>
    <col min="15361" max="15361" width="43.25" style="187" bestFit="1" customWidth="1"/>
    <col min="15362" max="15362" width="18.25" style="187" customWidth="1"/>
    <col min="15363" max="15363" width="17.5" style="187" customWidth="1"/>
    <col min="15364" max="15364" width="20" style="187" bestFit="1" customWidth="1"/>
    <col min="15365" max="15616" width="9" style="187"/>
    <col min="15617" max="15617" width="43.25" style="187" bestFit="1" customWidth="1"/>
    <col min="15618" max="15618" width="18.25" style="187" customWidth="1"/>
    <col min="15619" max="15619" width="17.5" style="187" customWidth="1"/>
    <col min="15620" max="15620" width="20" style="187" bestFit="1" customWidth="1"/>
    <col min="15621" max="15872" width="9" style="187"/>
    <col min="15873" max="15873" width="43.25" style="187" bestFit="1" customWidth="1"/>
    <col min="15874" max="15874" width="18.25" style="187" customWidth="1"/>
    <col min="15875" max="15875" width="17.5" style="187" customWidth="1"/>
    <col min="15876" max="15876" width="20" style="187" bestFit="1" customWidth="1"/>
    <col min="15877" max="16128" width="9" style="187"/>
    <col min="16129" max="16129" width="43.25" style="187" bestFit="1" customWidth="1"/>
    <col min="16130" max="16130" width="18.25" style="187" customWidth="1"/>
    <col min="16131" max="16131" width="17.5" style="187" customWidth="1"/>
    <col min="16132" max="16132" width="20" style="187" bestFit="1" customWidth="1"/>
    <col min="16133" max="16384" width="9" style="187"/>
  </cols>
  <sheetData>
    <row r="1" spans="1:7" ht="18" customHeight="1">
      <c r="A1" s="533" t="s">
        <v>1449</v>
      </c>
      <c r="B1" s="533"/>
      <c r="C1" s="533"/>
      <c r="D1" s="533"/>
    </row>
    <row r="2" spans="1:7" s="6" customFormat="1" ht="18" customHeight="1">
      <c r="A2" s="778"/>
      <c r="B2" s="778"/>
      <c r="C2" s="778"/>
      <c r="D2" s="324" t="s">
        <v>225</v>
      </c>
    </row>
    <row r="3" spans="1:7" s="6" customFormat="1" ht="18" customHeight="1">
      <c r="A3" s="1321" t="s">
        <v>1450</v>
      </c>
      <c r="B3" s="1321"/>
      <c r="C3" s="1334"/>
      <c r="D3" s="260" t="s">
        <v>1451</v>
      </c>
    </row>
    <row r="4" spans="1:7" s="6" customFormat="1" ht="18" customHeight="1">
      <c r="A4" s="1267" t="s">
        <v>1452</v>
      </c>
      <c r="B4" s="1452" t="s">
        <v>1453</v>
      </c>
      <c r="C4" s="249" t="s">
        <v>60</v>
      </c>
      <c r="D4" s="825">
        <f>SUM(D5:D7)</f>
        <v>1554</v>
      </c>
    </row>
    <row r="5" spans="1:7" s="6" customFormat="1" ht="18" customHeight="1">
      <c r="A5" s="1450"/>
      <c r="B5" s="1453"/>
      <c r="C5" s="827" t="s">
        <v>1454</v>
      </c>
      <c r="D5" s="825">
        <v>1346</v>
      </c>
    </row>
    <row r="6" spans="1:7" s="6" customFormat="1" ht="18" customHeight="1">
      <c r="A6" s="1450"/>
      <c r="B6" s="1453"/>
      <c r="C6" s="827" t="s">
        <v>1455</v>
      </c>
      <c r="D6" s="825">
        <v>164</v>
      </c>
    </row>
    <row r="7" spans="1:7" s="6" customFormat="1" ht="18" customHeight="1">
      <c r="A7" s="1450"/>
      <c r="B7" s="1454"/>
      <c r="C7" s="827" t="s">
        <v>1456</v>
      </c>
      <c r="D7" s="825">
        <v>44</v>
      </c>
    </row>
    <row r="8" spans="1:7" s="6" customFormat="1" ht="18" customHeight="1">
      <c r="A8" s="1450"/>
      <c r="B8" s="1455" t="s">
        <v>1457</v>
      </c>
      <c r="C8" s="1323"/>
      <c r="D8" s="825">
        <v>86</v>
      </c>
    </row>
    <row r="9" spans="1:7" s="6" customFormat="1" ht="18" customHeight="1">
      <c r="A9" s="1451"/>
      <c r="B9" s="1456" t="s">
        <v>1458</v>
      </c>
      <c r="C9" s="1457"/>
      <c r="D9" s="825">
        <v>7</v>
      </c>
    </row>
    <row r="10" spans="1:7" s="6" customFormat="1" ht="18" customHeight="1">
      <c r="A10" s="829" t="s">
        <v>1459</v>
      </c>
      <c r="B10" s="1448" t="s">
        <v>1460</v>
      </c>
      <c r="C10" s="1449"/>
      <c r="D10" s="825">
        <v>217</v>
      </c>
    </row>
    <row r="11" spans="1:7" s="6" customFormat="1" ht="18" customHeight="1">
      <c r="A11" s="1458" t="s">
        <v>1461</v>
      </c>
      <c r="B11" s="1322" t="s">
        <v>1460</v>
      </c>
      <c r="C11" s="1323"/>
      <c r="D11" s="825">
        <v>830</v>
      </c>
      <c r="F11" s="10"/>
      <c r="G11" s="338"/>
    </row>
    <row r="12" spans="1:7" s="6" customFormat="1" ht="18" customHeight="1">
      <c r="A12" s="1459"/>
      <c r="B12" s="1322" t="s">
        <v>1462</v>
      </c>
      <c r="C12" s="1323"/>
      <c r="D12" s="825">
        <v>16</v>
      </c>
      <c r="F12" s="10"/>
      <c r="G12" s="338"/>
    </row>
    <row r="13" spans="1:7" s="6" customFormat="1" ht="18" customHeight="1">
      <c r="A13" s="1460"/>
      <c r="B13" s="1322" t="s">
        <v>1463</v>
      </c>
      <c r="C13" s="1323"/>
      <c r="D13" s="825">
        <v>11</v>
      </c>
      <c r="F13" s="10"/>
      <c r="G13" s="338"/>
    </row>
    <row r="14" spans="1:7" s="6" customFormat="1" ht="18" customHeight="1">
      <c r="A14" s="1449" t="s">
        <v>1464</v>
      </c>
      <c r="B14" s="1455" t="s">
        <v>1465</v>
      </c>
      <c r="C14" s="1323"/>
      <c r="D14" s="825">
        <v>2583</v>
      </c>
      <c r="F14" s="10"/>
      <c r="G14" s="338"/>
    </row>
    <row r="15" spans="1:7" s="6" customFormat="1" ht="18" customHeight="1">
      <c r="A15" s="1449"/>
      <c r="B15" s="1455" t="s">
        <v>1466</v>
      </c>
      <c r="C15" s="1323"/>
      <c r="D15" s="825">
        <v>0</v>
      </c>
      <c r="F15" s="10"/>
      <c r="G15" s="338"/>
    </row>
    <row r="16" spans="1:7" s="6" customFormat="1" ht="18" customHeight="1">
      <c r="A16" s="1449" t="s">
        <v>1467</v>
      </c>
      <c r="B16" s="1455" t="s">
        <v>1465</v>
      </c>
      <c r="C16" s="1323"/>
      <c r="D16" s="825">
        <v>1664</v>
      </c>
    </row>
    <row r="17" spans="1:4" s="6" customFormat="1" ht="18" customHeight="1">
      <c r="A17" s="1449"/>
      <c r="B17" s="1455" t="s">
        <v>1466</v>
      </c>
      <c r="C17" s="1323"/>
      <c r="D17" s="825">
        <v>5</v>
      </c>
    </row>
    <row r="18" spans="1:4" s="6" customFormat="1" ht="18" customHeight="1">
      <c r="A18" s="1449" t="s">
        <v>1468</v>
      </c>
      <c r="B18" s="1455" t="s">
        <v>1465</v>
      </c>
      <c r="C18" s="1323"/>
      <c r="D18" s="825">
        <v>1875</v>
      </c>
    </row>
    <row r="19" spans="1:4" s="6" customFormat="1" ht="18" customHeight="1">
      <c r="A19" s="1449"/>
      <c r="B19" s="1455" t="s">
        <v>1466</v>
      </c>
      <c r="C19" s="1323"/>
      <c r="D19" s="825">
        <v>1</v>
      </c>
    </row>
    <row r="20" spans="1:4" s="6" customFormat="1" ht="18" customHeight="1">
      <c r="A20" s="1323" t="s">
        <v>1469</v>
      </c>
      <c r="B20" s="1455" t="s">
        <v>1465</v>
      </c>
      <c r="C20" s="1323"/>
      <c r="D20" s="825">
        <v>1280</v>
      </c>
    </row>
    <row r="21" spans="1:4" s="6" customFormat="1" ht="18" customHeight="1">
      <c r="A21" s="1323"/>
      <c r="B21" s="1455" t="s">
        <v>1466</v>
      </c>
      <c r="C21" s="1323"/>
      <c r="D21" s="825">
        <v>2</v>
      </c>
    </row>
    <row r="22" spans="1:4" s="6" customFormat="1" ht="18" customHeight="1">
      <c r="A22" s="1449" t="s">
        <v>1470</v>
      </c>
      <c r="B22" s="1455" t="s">
        <v>1465</v>
      </c>
      <c r="C22" s="1323"/>
      <c r="D22" s="830">
        <v>913</v>
      </c>
    </row>
    <row r="23" spans="1:4" s="6" customFormat="1" ht="18" customHeight="1">
      <c r="A23" s="1449"/>
      <c r="B23" s="1455" t="s">
        <v>1466</v>
      </c>
      <c r="C23" s="1323"/>
      <c r="D23" s="825">
        <v>2</v>
      </c>
    </row>
    <row r="24" spans="1:4" s="6" customFormat="1" ht="18" customHeight="1">
      <c r="A24" s="1449" t="s">
        <v>1471</v>
      </c>
      <c r="B24" s="1455" t="s">
        <v>1465</v>
      </c>
      <c r="C24" s="1323"/>
      <c r="D24" s="825">
        <v>935</v>
      </c>
    </row>
    <row r="25" spans="1:4" s="6" customFormat="1" ht="18" customHeight="1">
      <c r="A25" s="1449"/>
      <c r="B25" s="1455" t="s">
        <v>1466</v>
      </c>
      <c r="C25" s="1323"/>
      <c r="D25" s="825">
        <v>5</v>
      </c>
    </row>
    <row r="26" spans="1:4" s="6" customFormat="1" ht="18" customHeight="1">
      <c r="A26" s="1458" t="s">
        <v>1472</v>
      </c>
      <c r="B26" s="1461" t="s">
        <v>1465</v>
      </c>
      <c r="C26" s="1449"/>
      <c r="D26" s="825">
        <v>1882</v>
      </c>
    </row>
    <row r="27" spans="1:4" s="6" customFormat="1" ht="18" customHeight="1">
      <c r="A27" s="1460"/>
      <c r="B27" s="1461" t="s">
        <v>1473</v>
      </c>
      <c r="C27" s="1449"/>
      <c r="D27" s="825">
        <v>0</v>
      </c>
    </row>
    <row r="28" spans="1:4" s="6" customFormat="1" ht="18" customHeight="1">
      <c r="A28" s="1322" t="s">
        <v>1474</v>
      </c>
      <c r="B28" s="1322"/>
      <c r="C28" s="1323"/>
      <c r="D28" s="825">
        <v>200</v>
      </c>
    </row>
    <row r="29" spans="1:4" s="6" customFormat="1" ht="18" customHeight="1">
      <c r="A29" s="831" t="s">
        <v>1475</v>
      </c>
      <c r="B29" s="1462" t="s">
        <v>1476</v>
      </c>
      <c r="C29" s="1463"/>
      <c r="D29" s="825">
        <v>1000</v>
      </c>
    </row>
    <row r="30" spans="1:4" s="6" customFormat="1" ht="18" customHeight="1">
      <c r="A30" s="1458" t="s">
        <v>1477</v>
      </c>
      <c r="B30" s="1455" t="s">
        <v>1478</v>
      </c>
      <c r="C30" s="1323"/>
      <c r="D30" s="832">
        <v>29</v>
      </c>
    </row>
    <row r="31" spans="1:4" s="6" customFormat="1" ht="18" customHeight="1">
      <c r="A31" s="1460"/>
      <c r="B31" s="1455" t="s">
        <v>1479</v>
      </c>
      <c r="C31" s="1323"/>
      <c r="D31" s="825">
        <v>37</v>
      </c>
    </row>
    <row r="32" spans="1:4" s="6" customFormat="1" ht="18" customHeight="1">
      <c r="A32" s="833" t="s">
        <v>1480</v>
      </c>
      <c r="B32" s="833" t="s">
        <v>1479</v>
      </c>
      <c r="C32" s="834"/>
      <c r="D32" s="825">
        <v>234</v>
      </c>
    </row>
    <row r="33" spans="1:4" s="6" customFormat="1" ht="18" customHeight="1">
      <c r="A33" s="1464" t="s">
        <v>1481</v>
      </c>
      <c r="B33" s="1455" t="s">
        <v>1478</v>
      </c>
      <c r="C33" s="1323"/>
      <c r="D33" s="825">
        <v>38</v>
      </c>
    </row>
    <row r="34" spans="1:4" s="6" customFormat="1" ht="18" customHeight="1">
      <c r="A34" s="1465"/>
      <c r="B34" s="1455" t="s">
        <v>1479</v>
      </c>
      <c r="C34" s="1323"/>
      <c r="D34" s="825">
        <v>50</v>
      </c>
    </row>
    <row r="35" spans="1:4" s="6" customFormat="1" ht="18" customHeight="1">
      <c r="A35" s="1324" t="s">
        <v>1482</v>
      </c>
      <c r="B35" s="1324"/>
      <c r="C35" s="1325"/>
      <c r="D35" s="825">
        <v>74</v>
      </c>
    </row>
    <row r="36" spans="1:4" s="6" customFormat="1" ht="18" customHeight="1">
      <c r="A36" s="1466" t="s">
        <v>1483</v>
      </c>
      <c r="B36" s="1466"/>
      <c r="C36" s="1463"/>
      <c r="D36" s="825">
        <v>189</v>
      </c>
    </row>
    <row r="37" spans="1:4" s="6" customFormat="1" ht="18" customHeight="1">
      <c r="A37" s="1466" t="s">
        <v>1484</v>
      </c>
      <c r="B37" s="1466"/>
      <c r="C37" s="1463"/>
      <c r="D37" s="825">
        <v>196</v>
      </c>
    </row>
    <row r="38" spans="1:4" s="6" customFormat="1" ht="18" customHeight="1">
      <c r="A38" s="1322" t="s">
        <v>1485</v>
      </c>
      <c r="B38" s="1322"/>
      <c r="C38" s="1323"/>
      <c r="D38" s="825">
        <v>89</v>
      </c>
    </row>
    <row r="39" spans="1:4" s="6" customFormat="1" ht="18" customHeight="1">
      <c r="A39" s="1322" t="s">
        <v>1486</v>
      </c>
      <c r="B39" s="1322"/>
      <c r="C39" s="1323"/>
      <c r="D39" s="825">
        <v>265</v>
      </c>
    </row>
    <row r="40" spans="1:4" s="6" customFormat="1" ht="18" customHeight="1">
      <c r="A40" s="1322" t="s">
        <v>1487</v>
      </c>
      <c r="B40" s="1322"/>
      <c r="C40" s="1323"/>
      <c r="D40" s="825">
        <v>114</v>
      </c>
    </row>
    <row r="41" spans="1:4" s="6" customFormat="1" ht="18" customHeight="1">
      <c r="A41" s="1322" t="s">
        <v>1488</v>
      </c>
      <c r="B41" s="1322"/>
      <c r="C41" s="1323"/>
      <c r="D41" s="825">
        <v>85</v>
      </c>
    </row>
    <row r="42" spans="1:4" s="6" customFormat="1" ht="18" customHeight="1">
      <c r="A42" s="1322" t="s">
        <v>1489</v>
      </c>
      <c r="B42" s="1322"/>
      <c r="C42" s="1323"/>
      <c r="D42" s="825">
        <v>254</v>
      </c>
    </row>
    <row r="43" spans="1:4" s="6" customFormat="1" ht="18" customHeight="1">
      <c r="A43" s="1449" t="s">
        <v>1490</v>
      </c>
      <c r="B43" s="1455" t="s">
        <v>1478</v>
      </c>
      <c r="C43" s="1323"/>
      <c r="D43" s="825">
        <v>27</v>
      </c>
    </row>
    <row r="44" spans="1:4" s="6" customFormat="1" ht="18" customHeight="1">
      <c r="A44" s="1467"/>
      <c r="B44" s="1468" t="s">
        <v>1479</v>
      </c>
      <c r="C44" s="1469"/>
      <c r="D44" s="835">
        <v>124</v>
      </c>
    </row>
    <row r="45" spans="1:4" s="6" customFormat="1" ht="18" customHeight="1">
      <c r="A45" s="6" t="s">
        <v>1491</v>
      </c>
      <c r="D45" s="10" t="s">
        <v>1492</v>
      </c>
    </row>
    <row r="46" spans="1:4" s="836" customFormat="1" ht="18" customHeight="1">
      <c r="D46" s="837"/>
    </row>
  </sheetData>
  <mergeCells count="50">
    <mergeCell ref="A41:C41"/>
    <mergeCell ref="A42:C42"/>
    <mergeCell ref="A43:A44"/>
    <mergeCell ref="B43:C43"/>
    <mergeCell ref="B44:C44"/>
    <mergeCell ref="A40:C40"/>
    <mergeCell ref="A28:C28"/>
    <mergeCell ref="B29:C29"/>
    <mergeCell ref="A30:A31"/>
    <mergeCell ref="B30:C30"/>
    <mergeCell ref="B31:C31"/>
    <mergeCell ref="A33:A34"/>
    <mergeCell ref="B33:C33"/>
    <mergeCell ref="B34:C34"/>
    <mergeCell ref="A35:C35"/>
    <mergeCell ref="A36:C36"/>
    <mergeCell ref="A37:C37"/>
    <mergeCell ref="A38:C38"/>
    <mergeCell ref="A39:C39"/>
    <mergeCell ref="A24:A25"/>
    <mergeCell ref="B24:C24"/>
    <mergeCell ref="B25:C25"/>
    <mergeCell ref="A26:A27"/>
    <mergeCell ref="B26:C26"/>
    <mergeCell ref="B27:C27"/>
    <mergeCell ref="A20:A21"/>
    <mergeCell ref="B20:C20"/>
    <mergeCell ref="B21:C21"/>
    <mergeCell ref="A22:A23"/>
    <mergeCell ref="B22:C22"/>
    <mergeCell ref="B23:C23"/>
    <mergeCell ref="A16:A17"/>
    <mergeCell ref="B16:C16"/>
    <mergeCell ref="B17:C17"/>
    <mergeCell ref="A18:A19"/>
    <mergeCell ref="B18:C18"/>
    <mergeCell ref="B19:C19"/>
    <mergeCell ref="A11:A13"/>
    <mergeCell ref="B11:C11"/>
    <mergeCell ref="B12:C12"/>
    <mergeCell ref="B13:C13"/>
    <mergeCell ref="A14:A15"/>
    <mergeCell ref="B14:C14"/>
    <mergeCell ref="B15:C15"/>
    <mergeCell ref="B10:C10"/>
    <mergeCell ref="A3:C3"/>
    <mergeCell ref="A4:A9"/>
    <mergeCell ref="B4:B7"/>
    <mergeCell ref="B8:C8"/>
    <mergeCell ref="B9:C9"/>
  </mergeCells>
  <phoneticPr fontId="2"/>
  <pageMargins left="0.59055118110236227" right="0.19685039370078741" top="0.70866141732283472" bottom="0.59055118110236227" header="0.51181102362204722" footer="0.39370078740157483"/>
  <pageSetup paperSize="9" scale="88" orientation="portrait" r:id="rId1"/>
  <headerFooter alignWithMargins="0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4"/>
  <dimension ref="A1:D38"/>
  <sheetViews>
    <sheetView workbookViewId="0"/>
  </sheetViews>
  <sheetFormatPr defaultRowHeight="18" customHeight="1"/>
  <cols>
    <col min="1" max="1" width="29.375" style="187" customWidth="1"/>
    <col min="2" max="2" width="22.75" style="187" customWidth="1"/>
    <col min="3" max="3" width="16" style="187" customWidth="1"/>
    <col min="4" max="16384" width="9" style="187"/>
  </cols>
  <sheetData>
    <row r="1" spans="1:4" ht="18" customHeight="1">
      <c r="A1" s="1471" t="s">
        <v>1493</v>
      </c>
      <c r="B1" s="1471"/>
      <c r="C1" s="1472"/>
      <c r="D1" s="1472"/>
    </row>
    <row r="2" spans="1:4" s="6" customFormat="1" ht="18" customHeight="1">
      <c r="A2" s="838"/>
      <c r="B2" s="838"/>
      <c r="C2" s="104" t="s">
        <v>225</v>
      </c>
      <c r="D2" s="338"/>
    </row>
    <row r="3" spans="1:4" s="6" customFormat="1" ht="18" customHeight="1">
      <c r="A3" s="1334" t="s">
        <v>1494</v>
      </c>
      <c r="B3" s="1154"/>
      <c r="C3" s="260" t="s">
        <v>1495</v>
      </c>
    </row>
    <row r="4" spans="1:4" s="6" customFormat="1" ht="18" customHeight="1">
      <c r="A4" s="839" t="s">
        <v>1496</v>
      </c>
      <c r="B4" s="840" t="s">
        <v>1497</v>
      </c>
      <c r="C4" s="199">
        <v>591</v>
      </c>
    </row>
    <row r="5" spans="1:4" s="6" customFormat="1" ht="18" customHeight="1">
      <c r="A5" s="1464" t="s">
        <v>1498</v>
      </c>
      <c r="B5" s="528" t="s">
        <v>1499</v>
      </c>
      <c r="C5" s="841">
        <v>577</v>
      </c>
    </row>
    <row r="6" spans="1:4" s="6" customFormat="1" ht="18" customHeight="1">
      <c r="A6" s="1465"/>
      <c r="B6" s="528" t="s">
        <v>1500</v>
      </c>
      <c r="C6" s="199">
        <v>233</v>
      </c>
    </row>
    <row r="7" spans="1:4" s="6" customFormat="1" ht="18" customHeight="1">
      <c r="A7" s="1464" t="s">
        <v>1501</v>
      </c>
      <c r="B7" s="528" t="s">
        <v>1499</v>
      </c>
      <c r="C7" s="199">
        <v>575</v>
      </c>
    </row>
    <row r="8" spans="1:4" s="6" customFormat="1" ht="18" customHeight="1">
      <c r="A8" s="1465"/>
      <c r="B8" s="528" t="s">
        <v>1500</v>
      </c>
      <c r="C8" s="199">
        <v>228</v>
      </c>
    </row>
    <row r="9" spans="1:4" s="6" customFormat="1" ht="18" customHeight="1">
      <c r="A9" s="1464" t="s">
        <v>1502</v>
      </c>
      <c r="B9" s="842" t="s">
        <v>1503</v>
      </c>
      <c r="C9" s="199">
        <v>38</v>
      </c>
    </row>
    <row r="10" spans="1:4" s="6" customFormat="1" ht="18" customHeight="1">
      <c r="A10" s="1465"/>
      <c r="B10" s="842" t="s">
        <v>1504</v>
      </c>
      <c r="C10" s="199">
        <v>177</v>
      </c>
    </row>
    <row r="11" spans="1:4" s="6" customFormat="1" ht="18" customHeight="1">
      <c r="A11" s="1473" t="s">
        <v>1505</v>
      </c>
      <c r="B11" s="528" t="s">
        <v>1499</v>
      </c>
      <c r="C11" s="841">
        <v>586</v>
      </c>
    </row>
    <row r="12" spans="1:4" s="6" customFormat="1" ht="18" customHeight="1">
      <c r="A12" s="1473"/>
      <c r="B12" s="528" t="s">
        <v>1500</v>
      </c>
      <c r="C12" s="841">
        <v>237</v>
      </c>
    </row>
    <row r="13" spans="1:4" s="6" customFormat="1" ht="24">
      <c r="A13" s="843" t="s">
        <v>1506</v>
      </c>
      <c r="B13" s="528" t="s">
        <v>1507</v>
      </c>
      <c r="C13" s="841">
        <v>230</v>
      </c>
    </row>
    <row r="14" spans="1:4" s="6" customFormat="1" ht="18" customHeight="1">
      <c r="A14" s="1449" t="s">
        <v>1508</v>
      </c>
      <c r="B14" s="1474"/>
      <c r="C14" s="841">
        <v>207</v>
      </c>
    </row>
    <row r="15" spans="1:4" s="6" customFormat="1" ht="18" customHeight="1">
      <c r="A15" s="1458" t="s">
        <v>1509</v>
      </c>
      <c r="B15" s="840" t="s">
        <v>1510</v>
      </c>
      <c r="C15" s="841">
        <v>220</v>
      </c>
    </row>
    <row r="16" spans="1:4" s="6" customFormat="1" ht="18" customHeight="1">
      <c r="A16" s="1459"/>
      <c r="B16" s="840" t="s">
        <v>1507</v>
      </c>
      <c r="C16" s="841">
        <v>280</v>
      </c>
    </row>
    <row r="17" spans="1:3" s="6" customFormat="1" ht="22.5">
      <c r="A17" s="1459"/>
      <c r="B17" s="840" t="s">
        <v>1511</v>
      </c>
      <c r="C17" s="841">
        <v>225</v>
      </c>
    </row>
    <row r="18" spans="1:3" s="6" customFormat="1" ht="18" customHeight="1">
      <c r="A18" s="842" t="s">
        <v>1512</v>
      </c>
      <c r="B18" s="842" t="s">
        <v>1513</v>
      </c>
      <c r="C18" s="199">
        <v>437</v>
      </c>
    </row>
    <row r="19" spans="1:3" s="6" customFormat="1" ht="18" customHeight="1">
      <c r="A19" s="1449" t="s">
        <v>1514</v>
      </c>
      <c r="B19" s="528" t="s">
        <v>1515</v>
      </c>
      <c r="C19" s="844">
        <v>573</v>
      </c>
    </row>
    <row r="20" spans="1:3" s="6" customFormat="1" ht="18" customHeight="1">
      <c r="A20" s="1449"/>
      <c r="B20" s="528" t="s">
        <v>1516</v>
      </c>
      <c r="C20" s="844">
        <v>284</v>
      </c>
    </row>
    <row r="21" spans="1:3" s="6" customFormat="1" ht="18" customHeight="1">
      <c r="A21" s="1449"/>
      <c r="B21" s="528" t="s">
        <v>1517</v>
      </c>
      <c r="C21" s="841">
        <v>337</v>
      </c>
    </row>
    <row r="22" spans="1:3" s="6" customFormat="1" ht="18" customHeight="1">
      <c r="A22" s="1461" t="s">
        <v>1518</v>
      </c>
      <c r="B22" s="1449"/>
      <c r="C22" s="199">
        <v>125</v>
      </c>
    </row>
    <row r="23" spans="1:3" s="6" customFormat="1" ht="18" customHeight="1">
      <c r="A23" s="1323" t="s">
        <v>1519</v>
      </c>
      <c r="B23" s="1475"/>
      <c r="C23" s="841">
        <v>6848</v>
      </c>
    </row>
    <row r="24" spans="1:3" s="6" customFormat="1" ht="18" customHeight="1">
      <c r="A24" s="1470" t="s">
        <v>1520</v>
      </c>
      <c r="B24" s="1467"/>
      <c r="C24" s="252">
        <v>387</v>
      </c>
    </row>
    <row r="25" spans="1:3" s="6" customFormat="1" ht="18" customHeight="1">
      <c r="A25" s="322" t="s">
        <v>1491</v>
      </c>
      <c r="B25" s="838"/>
      <c r="C25" s="10" t="s">
        <v>1492</v>
      </c>
    </row>
    <row r="26" spans="1:3" s="6" customFormat="1" ht="18" customHeight="1">
      <c r="C26" s="194"/>
    </row>
    <row r="27" spans="1:3" s="6" customFormat="1" ht="18" customHeight="1">
      <c r="C27" s="194"/>
    </row>
    <row r="28" spans="1:3" s="6" customFormat="1" ht="18" customHeight="1"/>
    <row r="29" spans="1:3" s="6" customFormat="1" ht="18" customHeight="1"/>
    <row r="30" spans="1:3" s="6" customFormat="1" ht="18" customHeight="1"/>
    <row r="31" spans="1:3" s="6" customFormat="1" ht="18" customHeight="1"/>
    <row r="32" spans="1:3" s="6" customFormat="1" ht="18" customHeight="1"/>
    <row r="33" s="6" customFormat="1" ht="18" customHeight="1"/>
    <row r="34" s="6" customFormat="1" ht="18" customHeight="1"/>
    <row r="35" s="6" customFormat="1" ht="18" customHeight="1"/>
    <row r="36" s="6" customFormat="1" ht="18" customHeight="1"/>
    <row r="37" s="6" customFormat="1" ht="18" customHeight="1"/>
    <row r="38" s="6" customFormat="1" ht="18" customHeight="1"/>
  </sheetData>
  <mergeCells count="12">
    <mergeCell ref="A24:B24"/>
    <mergeCell ref="A1:D1"/>
    <mergeCell ref="A3:B3"/>
    <mergeCell ref="A5:A6"/>
    <mergeCell ref="A7:A8"/>
    <mergeCell ref="A9:A10"/>
    <mergeCell ref="A11:A12"/>
    <mergeCell ref="A14:B14"/>
    <mergeCell ref="A15:A17"/>
    <mergeCell ref="A19:A21"/>
    <mergeCell ref="A22:B22"/>
    <mergeCell ref="A23:B2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5"/>
  <dimension ref="A1:CF13"/>
  <sheetViews>
    <sheetView workbookViewId="0"/>
  </sheetViews>
  <sheetFormatPr defaultRowHeight="18" customHeight="1"/>
  <cols>
    <col min="1" max="1" width="8" style="4" customWidth="1"/>
    <col min="2" max="2" width="10.25" style="4" bestFit="1" customWidth="1"/>
    <col min="3" max="3" width="5" style="4" bestFit="1" customWidth="1"/>
    <col min="4" max="4" width="10.25" style="4" customWidth="1"/>
    <col min="5" max="5" width="5" style="4" bestFit="1" customWidth="1"/>
    <col min="6" max="6" width="10.25" style="4" customWidth="1"/>
    <col min="7" max="7" width="5" style="4" bestFit="1" customWidth="1"/>
    <col min="8" max="8" width="10.25" style="4" customWidth="1"/>
    <col min="9" max="9" width="5" style="4" bestFit="1" customWidth="1"/>
    <col min="10" max="10" width="10.25" style="4" customWidth="1"/>
    <col min="11" max="11" width="5" style="4" customWidth="1"/>
    <col min="12" max="16384" width="9" style="4"/>
  </cols>
  <sheetData>
    <row r="1" spans="1:84" ht="18" customHeight="1">
      <c r="A1" s="330" t="s">
        <v>1521</v>
      </c>
      <c r="B1" s="21"/>
      <c r="C1" s="21"/>
      <c r="D1" s="21"/>
      <c r="E1" s="21"/>
      <c r="F1" s="21"/>
      <c r="G1" s="21"/>
      <c r="H1" s="21"/>
      <c r="I1" s="21"/>
      <c r="J1" s="21"/>
      <c r="K1" s="162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</row>
    <row r="2" spans="1:84" s="6" customFormat="1" ht="18" customHeight="1">
      <c r="K2" s="10" t="s">
        <v>240</v>
      </c>
    </row>
    <row r="3" spans="1:84" s="6" customFormat="1" ht="18" customHeight="1">
      <c r="A3" s="1321" t="s">
        <v>1522</v>
      </c>
      <c r="B3" s="1154" t="s">
        <v>1523</v>
      </c>
      <c r="C3" s="1154"/>
      <c r="D3" s="1334" t="s">
        <v>1524</v>
      </c>
      <c r="E3" s="1156"/>
      <c r="F3" s="1154" t="s">
        <v>1525</v>
      </c>
      <c r="G3" s="1154"/>
      <c r="H3" s="1154" t="s">
        <v>1526</v>
      </c>
      <c r="I3" s="1154"/>
      <c r="J3" s="1334" t="s">
        <v>1527</v>
      </c>
      <c r="K3" s="1156"/>
    </row>
    <row r="4" spans="1:84" s="6" customFormat="1" ht="18" customHeight="1">
      <c r="A4" s="1476"/>
      <c r="B4" s="249" t="s">
        <v>1528</v>
      </c>
      <c r="C4" s="249" t="s">
        <v>1529</v>
      </c>
      <c r="D4" s="384" t="s">
        <v>1528</v>
      </c>
      <c r="E4" s="336" t="s">
        <v>1529</v>
      </c>
      <c r="F4" s="249" t="s">
        <v>1528</v>
      </c>
      <c r="G4" s="249" t="s">
        <v>1529</v>
      </c>
      <c r="H4" s="249" t="s">
        <v>1528</v>
      </c>
      <c r="I4" s="249" t="s">
        <v>1529</v>
      </c>
      <c r="J4" s="384" t="s">
        <v>1528</v>
      </c>
      <c r="K4" s="845" t="s">
        <v>1529</v>
      </c>
    </row>
    <row r="5" spans="1:84" s="6" customFormat="1" ht="24">
      <c r="A5" s="846">
        <v>401</v>
      </c>
      <c r="B5" s="847" t="s">
        <v>1530</v>
      </c>
      <c r="C5" s="848">
        <v>97</v>
      </c>
      <c r="D5" s="789" t="s">
        <v>1531</v>
      </c>
      <c r="E5" s="846">
        <v>68</v>
      </c>
      <c r="F5" s="847" t="s">
        <v>1532</v>
      </c>
      <c r="G5" s="788">
        <v>40</v>
      </c>
      <c r="H5" s="847" t="s">
        <v>1533</v>
      </c>
      <c r="I5" s="788">
        <v>34</v>
      </c>
      <c r="J5" s="788" t="s">
        <v>1534</v>
      </c>
      <c r="K5" s="846">
        <v>33</v>
      </c>
    </row>
    <row r="6" spans="1:84" s="6" customFormat="1" ht="18" customHeight="1">
      <c r="A6" s="6" t="s">
        <v>1535</v>
      </c>
      <c r="K6" s="10" t="s">
        <v>1492</v>
      </c>
    </row>
    <row r="7" spans="1:84" s="6" customFormat="1" ht="18" customHeight="1"/>
    <row r="12" spans="1:84" ht="18" customHeight="1">
      <c r="A12" s="21"/>
    </row>
    <row r="13" spans="1:84" ht="18" customHeight="1">
      <c r="A13" s="21"/>
    </row>
  </sheetData>
  <mergeCells count="6">
    <mergeCell ref="J3:K3"/>
    <mergeCell ref="A3:A4"/>
    <mergeCell ref="B3:C3"/>
    <mergeCell ref="D3:E3"/>
    <mergeCell ref="F3:G3"/>
    <mergeCell ref="H3:I3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6"/>
  <dimension ref="A1:E6"/>
  <sheetViews>
    <sheetView workbookViewId="0"/>
  </sheetViews>
  <sheetFormatPr defaultRowHeight="18" customHeight="1"/>
  <cols>
    <col min="1" max="1" width="25.25" style="187" customWidth="1"/>
    <col min="2" max="5" width="15" style="187" customWidth="1"/>
    <col min="6" max="256" width="9" style="187"/>
    <col min="257" max="257" width="26.625" style="187" customWidth="1"/>
    <col min="258" max="261" width="15.375" style="187" customWidth="1"/>
    <col min="262" max="512" width="9" style="187"/>
    <col min="513" max="513" width="26.625" style="187" customWidth="1"/>
    <col min="514" max="517" width="15.375" style="187" customWidth="1"/>
    <col min="518" max="768" width="9" style="187"/>
    <col min="769" max="769" width="26.625" style="187" customWidth="1"/>
    <col min="770" max="773" width="15.375" style="187" customWidth="1"/>
    <col min="774" max="1024" width="9" style="187"/>
    <col min="1025" max="1025" width="26.625" style="187" customWidth="1"/>
    <col min="1026" max="1029" width="15.375" style="187" customWidth="1"/>
    <col min="1030" max="1280" width="9" style="187"/>
    <col min="1281" max="1281" width="26.625" style="187" customWidth="1"/>
    <col min="1282" max="1285" width="15.375" style="187" customWidth="1"/>
    <col min="1286" max="1536" width="9" style="187"/>
    <col min="1537" max="1537" width="26.625" style="187" customWidth="1"/>
    <col min="1538" max="1541" width="15.375" style="187" customWidth="1"/>
    <col min="1542" max="1792" width="9" style="187"/>
    <col min="1793" max="1793" width="26.625" style="187" customWidth="1"/>
    <col min="1794" max="1797" width="15.375" style="187" customWidth="1"/>
    <col min="1798" max="2048" width="9" style="187"/>
    <col min="2049" max="2049" width="26.625" style="187" customWidth="1"/>
    <col min="2050" max="2053" width="15.375" style="187" customWidth="1"/>
    <col min="2054" max="2304" width="9" style="187"/>
    <col min="2305" max="2305" width="26.625" style="187" customWidth="1"/>
    <col min="2306" max="2309" width="15.375" style="187" customWidth="1"/>
    <col min="2310" max="2560" width="9" style="187"/>
    <col min="2561" max="2561" width="26.625" style="187" customWidth="1"/>
    <col min="2562" max="2565" width="15.375" style="187" customWidth="1"/>
    <col min="2566" max="2816" width="9" style="187"/>
    <col min="2817" max="2817" width="26.625" style="187" customWidth="1"/>
    <col min="2818" max="2821" width="15.375" style="187" customWidth="1"/>
    <col min="2822" max="3072" width="9" style="187"/>
    <col min="3073" max="3073" width="26.625" style="187" customWidth="1"/>
    <col min="3074" max="3077" width="15.375" style="187" customWidth="1"/>
    <col min="3078" max="3328" width="9" style="187"/>
    <col min="3329" max="3329" width="26.625" style="187" customWidth="1"/>
    <col min="3330" max="3333" width="15.375" style="187" customWidth="1"/>
    <col min="3334" max="3584" width="9" style="187"/>
    <col min="3585" max="3585" width="26.625" style="187" customWidth="1"/>
    <col min="3586" max="3589" width="15.375" style="187" customWidth="1"/>
    <col min="3590" max="3840" width="9" style="187"/>
    <col min="3841" max="3841" width="26.625" style="187" customWidth="1"/>
    <col min="3842" max="3845" width="15.375" style="187" customWidth="1"/>
    <col min="3846" max="4096" width="9" style="187"/>
    <col min="4097" max="4097" width="26.625" style="187" customWidth="1"/>
    <col min="4098" max="4101" width="15.375" style="187" customWidth="1"/>
    <col min="4102" max="4352" width="9" style="187"/>
    <col min="4353" max="4353" width="26.625" style="187" customWidth="1"/>
    <col min="4354" max="4357" width="15.375" style="187" customWidth="1"/>
    <col min="4358" max="4608" width="9" style="187"/>
    <col min="4609" max="4609" width="26.625" style="187" customWidth="1"/>
    <col min="4610" max="4613" width="15.375" style="187" customWidth="1"/>
    <col min="4614" max="4864" width="9" style="187"/>
    <col min="4865" max="4865" width="26.625" style="187" customWidth="1"/>
    <col min="4866" max="4869" width="15.375" style="187" customWidth="1"/>
    <col min="4870" max="5120" width="9" style="187"/>
    <col min="5121" max="5121" width="26.625" style="187" customWidth="1"/>
    <col min="5122" max="5125" width="15.375" style="187" customWidth="1"/>
    <col min="5126" max="5376" width="9" style="187"/>
    <col min="5377" max="5377" width="26.625" style="187" customWidth="1"/>
    <col min="5378" max="5381" width="15.375" style="187" customWidth="1"/>
    <col min="5382" max="5632" width="9" style="187"/>
    <col min="5633" max="5633" width="26.625" style="187" customWidth="1"/>
    <col min="5634" max="5637" width="15.375" style="187" customWidth="1"/>
    <col min="5638" max="5888" width="9" style="187"/>
    <col min="5889" max="5889" width="26.625" style="187" customWidth="1"/>
    <col min="5890" max="5893" width="15.375" style="187" customWidth="1"/>
    <col min="5894" max="6144" width="9" style="187"/>
    <col min="6145" max="6145" width="26.625" style="187" customWidth="1"/>
    <col min="6146" max="6149" width="15.375" style="187" customWidth="1"/>
    <col min="6150" max="6400" width="9" style="187"/>
    <col min="6401" max="6401" width="26.625" style="187" customWidth="1"/>
    <col min="6402" max="6405" width="15.375" style="187" customWidth="1"/>
    <col min="6406" max="6656" width="9" style="187"/>
    <col min="6657" max="6657" width="26.625" style="187" customWidth="1"/>
    <col min="6658" max="6661" width="15.375" style="187" customWidth="1"/>
    <col min="6662" max="6912" width="9" style="187"/>
    <col min="6913" max="6913" width="26.625" style="187" customWidth="1"/>
    <col min="6914" max="6917" width="15.375" style="187" customWidth="1"/>
    <col min="6918" max="7168" width="9" style="187"/>
    <col min="7169" max="7169" width="26.625" style="187" customWidth="1"/>
    <col min="7170" max="7173" width="15.375" style="187" customWidth="1"/>
    <col min="7174" max="7424" width="9" style="187"/>
    <col min="7425" max="7425" width="26.625" style="187" customWidth="1"/>
    <col min="7426" max="7429" width="15.375" style="187" customWidth="1"/>
    <col min="7430" max="7680" width="9" style="187"/>
    <col min="7681" max="7681" width="26.625" style="187" customWidth="1"/>
    <col min="7682" max="7685" width="15.375" style="187" customWidth="1"/>
    <col min="7686" max="7936" width="9" style="187"/>
    <col min="7937" max="7937" width="26.625" style="187" customWidth="1"/>
    <col min="7938" max="7941" width="15.375" style="187" customWidth="1"/>
    <col min="7942" max="8192" width="9" style="187"/>
    <col min="8193" max="8193" width="26.625" style="187" customWidth="1"/>
    <col min="8194" max="8197" width="15.375" style="187" customWidth="1"/>
    <col min="8198" max="8448" width="9" style="187"/>
    <col min="8449" max="8449" width="26.625" style="187" customWidth="1"/>
    <col min="8450" max="8453" width="15.375" style="187" customWidth="1"/>
    <col min="8454" max="8704" width="9" style="187"/>
    <col min="8705" max="8705" width="26.625" style="187" customWidth="1"/>
    <col min="8706" max="8709" width="15.375" style="187" customWidth="1"/>
    <col min="8710" max="8960" width="9" style="187"/>
    <col min="8961" max="8961" width="26.625" style="187" customWidth="1"/>
    <col min="8962" max="8965" width="15.375" style="187" customWidth="1"/>
    <col min="8966" max="9216" width="9" style="187"/>
    <col min="9217" max="9217" width="26.625" style="187" customWidth="1"/>
    <col min="9218" max="9221" width="15.375" style="187" customWidth="1"/>
    <col min="9222" max="9472" width="9" style="187"/>
    <col min="9473" max="9473" width="26.625" style="187" customWidth="1"/>
    <col min="9474" max="9477" width="15.375" style="187" customWidth="1"/>
    <col min="9478" max="9728" width="9" style="187"/>
    <col min="9729" max="9729" width="26.625" style="187" customWidth="1"/>
    <col min="9730" max="9733" width="15.375" style="187" customWidth="1"/>
    <col min="9734" max="9984" width="9" style="187"/>
    <col min="9985" max="9985" width="26.625" style="187" customWidth="1"/>
    <col min="9986" max="9989" width="15.375" style="187" customWidth="1"/>
    <col min="9990" max="10240" width="9" style="187"/>
    <col min="10241" max="10241" width="26.625" style="187" customWidth="1"/>
    <col min="10242" max="10245" width="15.375" style="187" customWidth="1"/>
    <col min="10246" max="10496" width="9" style="187"/>
    <col min="10497" max="10497" width="26.625" style="187" customWidth="1"/>
    <col min="10498" max="10501" width="15.375" style="187" customWidth="1"/>
    <col min="10502" max="10752" width="9" style="187"/>
    <col min="10753" max="10753" width="26.625" style="187" customWidth="1"/>
    <col min="10754" max="10757" width="15.375" style="187" customWidth="1"/>
    <col min="10758" max="11008" width="9" style="187"/>
    <col min="11009" max="11009" width="26.625" style="187" customWidth="1"/>
    <col min="11010" max="11013" width="15.375" style="187" customWidth="1"/>
    <col min="11014" max="11264" width="9" style="187"/>
    <col min="11265" max="11265" width="26.625" style="187" customWidth="1"/>
    <col min="11266" max="11269" width="15.375" style="187" customWidth="1"/>
    <col min="11270" max="11520" width="9" style="187"/>
    <col min="11521" max="11521" width="26.625" style="187" customWidth="1"/>
    <col min="11522" max="11525" width="15.375" style="187" customWidth="1"/>
    <col min="11526" max="11776" width="9" style="187"/>
    <col min="11777" max="11777" width="26.625" style="187" customWidth="1"/>
    <col min="11778" max="11781" width="15.375" style="187" customWidth="1"/>
    <col min="11782" max="12032" width="9" style="187"/>
    <col min="12033" max="12033" width="26.625" style="187" customWidth="1"/>
    <col min="12034" max="12037" width="15.375" style="187" customWidth="1"/>
    <col min="12038" max="12288" width="9" style="187"/>
    <col min="12289" max="12289" width="26.625" style="187" customWidth="1"/>
    <col min="12290" max="12293" width="15.375" style="187" customWidth="1"/>
    <col min="12294" max="12544" width="9" style="187"/>
    <col min="12545" max="12545" width="26.625" style="187" customWidth="1"/>
    <col min="12546" max="12549" width="15.375" style="187" customWidth="1"/>
    <col min="12550" max="12800" width="9" style="187"/>
    <col min="12801" max="12801" width="26.625" style="187" customWidth="1"/>
    <col min="12802" max="12805" width="15.375" style="187" customWidth="1"/>
    <col min="12806" max="13056" width="9" style="187"/>
    <col min="13057" max="13057" width="26.625" style="187" customWidth="1"/>
    <col min="13058" max="13061" width="15.375" style="187" customWidth="1"/>
    <col min="13062" max="13312" width="9" style="187"/>
    <col min="13313" max="13313" width="26.625" style="187" customWidth="1"/>
    <col min="13314" max="13317" width="15.375" style="187" customWidth="1"/>
    <col min="13318" max="13568" width="9" style="187"/>
    <col min="13569" max="13569" width="26.625" style="187" customWidth="1"/>
    <col min="13570" max="13573" width="15.375" style="187" customWidth="1"/>
    <col min="13574" max="13824" width="9" style="187"/>
    <col min="13825" max="13825" width="26.625" style="187" customWidth="1"/>
    <col min="13826" max="13829" width="15.375" style="187" customWidth="1"/>
    <col min="13830" max="14080" width="9" style="187"/>
    <col min="14081" max="14081" width="26.625" style="187" customWidth="1"/>
    <col min="14082" max="14085" width="15.375" style="187" customWidth="1"/>
    <col min="14086" max="14336" width="9" style="187"/>
    <col min="14337" max="14337" width="26.625" style="187" customWidth="1"/>
    <col min="14338" max="14341" width="15.375" style="187" customWidth="1"/>
    <col min="14342" max="14592" width="9" style="187"/>
    <col min="14593" max="14593" width="26.625" style="187" customWidth="1"/>
    <col min="14594" max="14597" width="15.375" style="187" customWidth="1"/>
    <col min="14598" max="14848" width="9" style="187"/>
    <col min="14849" max="14849" width="26.625" style="187" customWidth="1"/>
    <col min="14850" max="14853" width="15.375" style="187" customWidth="1"/>
    <col min="14854" max="15104" width="9" style="187"/>
    <col min="15105" max="15105" width="26.625" style="187" customWidth="1"/>
    <col min="15106" max="15109" width="15.375" style="187" customWidth="1"/>
    <col min="15110" max="15360" width="9" style="187"/>
    <col min="15361" max="15361" width="26.625" style="187" customWidth="1"/>
    <col min="15362" max="15365" width="15.375" style="187" customWidth="1"/>
    <col min="15366" max="15616" width="9" style="187"/>
    <col min="15617" max="15617" width="26.625" style="187" customWidth="1"/>
    <col min="15618" max="15621" width="15.375" style="187" customWidth="1"/>
    <col min="15622" max="15872" width="9" style="187"/>
    <col min="15873" max="15873" width="26.625" style="187" customWidth="1"/>
    <col min="15874" max="15877" width="15.375" style="187" customWidth="1"/>
    <col min="15878" max="16128" width="9" style="187"/>
    <col min="16129" max="16129" width="26.625" style="187" customWidth="1"/>
    <col min="16130" max="16133" width="15.375" style="187" customWidth="1"/>
    <col min="16134" max="16384" width="9" style="187"/>
  </cols>
  <sheetData>
    <row r="1" spans="1:5" ht="18" customHeight="1">
      <c r="A1" s="11" t="s">
        <v>1536</v>
      </c>
      <c r="B1" s="3"/>
    </row>
    <row r="2" spans="1:5" s="6" customFormat="1" ht="18" customHeight="1">
      <c r="A2" s="6" t="s">
        <v>269</v>
      </c>
      <c r="B2" s="5"/>
    </row>
    <row r="3" spans="1:5" s="6" customFormat="1" ht="18" customHeight="1">
      <c r="A3" s="331" t="s">
        <v>88</v>
      </c>
      <c r="B3" s="333" t="s">
        <v>60</v>
      </c>
      <c r="C3" s="333" t="s">
        <v>1537</v>
      </c>
      <c r="D3" s="333" t="s">
        <v>1538</v>
      </c>
      <c r="E3" s="849" t="s">
        <v>1539</v>
      </c>
    </row>
    <row r="4" spans="1:5" s="6" customFormat="1" ht="18" customHeight="1">
      <c r="A4" s="850" t="s">
        <v>1540</v>
      </c>
      <c r="B4" s="851">
        <f>SUM(C4:E4)</f>
        <v>7099</v>
      </c>
      <c r="C4" s="852">
        <v>4989</v>
      </c>
      <c r="D4" s="852">
        <v>951</v>
      </c>
      <c r="E4" s="853">
        <v>1159</v>
      </c>
    </row>
    <row r="5" spans="1:5" s="6" customFormat="1" ht="18" customHeight="1">
      <c r="A5" s="854" t="s">
        <v>1541</v>
      </c>
      <c r="B5" s="65">
        <f>B4*1000000/34493/365</f>
        <v>563.86266977337868</v>
      </c>
      <c r="C5" s="65">
        <f>C4*1000000/34493/365</f>
        <v>396.26860959281396</v>
      </c>
      <c r="D5" s="65">
        <f>D4*1000000/34493/365</f>
        <v>75.536469778064955</v>
      </c>
      <c r="E5" s="855">
        <f>E4*1000000/34493/365</f>
        <v>92.05759040249977</v>
      </c>
    </row>
    <row r="6" spans="1:5" s="6" customFormat="1" ht="18" customHeight="1">
      <c r="A6" s="40" t="s">
        <v>1491</v>
      </c>
      <c r="E6" s="10" t="s">
        <v>1542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7"/>
  <dimension ref="A1:K13"/>
  <sheetViews>
    <sheetView workbookViewId="0"/>
  </sheetViews>
  <sheetFormatPr defaultRowHeight="18" customHeight="1"/>
  <cols>
    <col min="1" max="1" width="10.125" style="187" customWidth="1"/>
    <col min="2" max="11" width="7.75" style="187" customWidth="1"/>
    <col min="12" max="16384" width="9" style="187"/>
  </cols>
  <sheetData>
    <row r="1" spans="1:11" ht="18" customHeight="1">
      <c r="A1" s="1446" t="s">
        <v>1543</v>
      </c>
      <c r="B1" s="1446"/>
      <c r="C1" s="1446"/>
      <c r="D1" s="1446"/>
      <c r="E1" s="1446"/>
      <c r="F1" s="1446"/>
      <c r="G1" s="515"/>
      <c r="H1" s="494"/>
      <c r="I1" s="515"/>
    </row>
    <row r="2" spans="1:11" s="6" customFormat="1" ht="18" customHeight="1">
      <c r="A2" s="778"/>
      <c r="B2" s="778"/>
      <c r="C2" s="778"/>
      <c r="D2" s="778"/>
      <c r="E2" s="778"/>
      <c r="F2" s="778"/>
      <c r="G2" s="323"/>
      <c r="H2" s="324"/>
      <c r="K2" s="324" t="s">
        <v>225</v>
      </c>
    </row>
    <row r="3" spans="1:11" s="6" customFormat="1" ht="18" customHeight="1">
      <c r="A3" s="1334" t="s">
        <v>956</v>
      </c>
      <c r="B3" s="1154" t="s">
        <v>137</v>
      </c>
      <c r="C3" s="1164" t="s">
        <v>1544</v>
      </c>
      <c r="D3" s="1164"/>
      <c r="E3" s="1164"/>
      <c r="F3" s="1164"/>
      <c r="G3" s="1164"/>
      <c r="H3" s="1164"/>
      <c r="I3" s="1164"/>
      <c r="J3" s="1164" t="s">
        <v>1545</v>
      </c>
      <c r="K3" s="1185"/>
    </row>
    <row r="4" spans="1:11" s="6" customFormat="1" ht="36">
      <c r="A4" s="1184"/>
      <c r="B4" s="1186"/>
      <c r="C4" s="249" t="s">
        <v>1546</v>
      </c>
      <c r="D4" s="249" t="s">
        <v>1547</v>
      </c>
      <c r="E4" s="249" t="s">
        <v>1548</v>
      </c>
      <c r="F4" s="249" t="s">
        <v>1549</v>
      </c>
      <c r="G4" s="249" t="s">
        <v>1550</v>
      </c>
      <c r="H4" s="249" t="s">
        <v>1551</v>
      </c>
      <c r="I4" s="628" t="s">
        <v>1552</v>
      </c>
      <c r="J4" s="628" t="s">
        <v>1553</v>
      </c>
      <c r="K4" s="856" t="s">
        <v>67</v>
      </c>
    </row>
    <row r="5" spans="1:11" s="6" customFormat="1" ht="18" customHeight="1">
      <c r="A5" s="314" t="s">
        <v>47</v>
      </c>
      <c r="B5" s="662">
        <f t="shared" ref="B5:B7" si="0">SUM(C5:K5)</f>
        <v>0</v>
      </c>
      <c r="C5" s="407">
        <v>0</v>
      </c>
      <c r="D5" s="407">
        <v>0</v>
      </c>
      <c r="E5" s="407">
        <v>0</v>
      </c>
      <c r="F5" s="407">
        <v>0</v>
      </c>
      <c r="G5" s="407">
        <v>0</v>
      </c>
      <c r="H5" s="407">
        <v>0</v>
      </c>
      <c r="I5" s="247">
        <v>0</v>
      </c>
      <c r="J5" s="247">
        <v>0</v>
      </c>
      <c r="K5" s="247">
        <v>0</v>
      </c>
    </row>
    <row r="6" spans="1:11" s="6" customFormat="1" ht="18" customHeight="1">
      <c r="A6" s="43" t="s">
        <v>48</v>
      </c>
      <c r="B6" s="206">
        <f t="shared" si="0"/>
        <v>1</v>
      </c>
      <c r="C6" s="207">
        <v>0</v>
      </c>
      <c r="D6" s="207">
        <v>0</v>
      </c>
      <c r="E6" s="207">
        <v>0</v>
      </c>
      <c r="F6" s="207">
        <v>0</v>
      </c>
      <c r="G6" s="207">
        <v>0</v>
      </c>
      <c r="H6" s="207">
        <v>0</v>
      </c>
      <c r="I6" s="46">
        <v>0</v>
      </c>
      <c r="J6" s="46">
        <v>1</v>
      </c>
      <c r="K6" s="46">
        <v>0</v>
      </c>
    </row>
    <row r="7" spans="1:11" s="6" customFormat="1" ht="18" customHeight="1">
      <c r="A7" s="32" t="s">
        <v>49</v>
      </c>
      <c r="B7" s="665">
        <f t="shared" si="0"/>
        <v>5</v>
      </c>
      <c r="C7" s="313">
        <v>0</v>
      </c>
      <c r="D7" s="313">
        <v>0</v>
      </c>
      <c r="E7" s="313">
        <v>0</v>
      </c>
      <c r="F7" s="313">
        <v>0</v>
      </c>
      <c r="G7" s="313">
        <v>0</v>
      </c>
      <c r="H7" s="313">
        <v>0</v>
      </c>
      <c r="I7" s="31">
        <v>0</v>
      </c>
      <c r="J7" s="31">
        <v>5</v>
      </c>
      <c r="K7" s="31">
        <v>0</v>
      </c>
    </row>
    <row r="8" spans="1:11" s="6" customFormat="1" ht="18" customHeight="1">
      <c r="A8" s="569" t="s">
        <v>50</v>
      </c>
      <c r="B8" s="206">
        <f>SUM(C8:K8)</f>
        <v>11</v>
      </c>
      <c r="C8" s="207">
        <v>0</v>
      </c>
      <c r="D8" s="207">
        <v>0</v>
      </c>
      <c r="E8" s="207">
        <v>0</v>
      </c>
      <c r="F8" s="207">
        <v>0</v>
      </c>
      <c r="G8" s="207">
        <v>0</v>
      </c>
      <c r="H8" s="207">
        <v>0</v>
      </c>
      <c r="I8" s="46">
        <v>0</v>
      </c>
      <c r="J8" s="46">
        <v>11</v>
      </c>
      <c r="K8" s="46">
        <v>0</v>
      </c>
    </row>
    <row r="9" spans="1:11" s="6" customFormat="1" ht="18" customHeight="1">
      <c r="A9" s="571" t="s">
        <v>51</v>
      </c>
      <c r="B9" s="558">
        <f>SUM(C9:K9)</f>
        <v>8</v>
      </c>
      <c r="C9" s="547">
        <v>0</v>
      </c>
      <c r="D9" s="547">
        <v>0</v>
      </c>
      <c r="E9" s="547">
        <v>0</v>
      </c>
      <c r="F9" s="547">
        <v>0</v>
      </c>
      <c r="G9" s="547">
        <v>0</v>
      </c>
      <c r="H9" s="547">
        <v>0</v>
      </c>
      <c r="I9" s="39">
        <v>0</v>
      </c>
      <c r="J9" s="39">
        <v>8</v>
      </c>
      <c r="K9" s="39">
        <v>0</v>
      </c>
    </row>
    <row r="10" spans="1:11" s="6" customFormat="1" ht="18" customHeight="1">
      <c r="A10" s="324"/>
      <c r="B10" s="324"/>
      <c r="C10" s="324"/>
      <c r="D10" s="324"/>
      <c r="E10" s="324"/>
      <c r="F10" s="324"/>
      <c r="G10" s="324"/>
      <c r="H10" s="324"/>
      <c r="K10" s="324" t="s">
        <v>1554</v>
      </c>
    </row>
    <row r="11" spans="1:11" s="6" customFormat="1" ht="18" customHeight="1">
      <c r="A11" s="265"/>
      <c r="B11" s="265"/>
      <c r="C11" s="265"/>
      <c r="D11" s="265"/>
      <c r="E11" s="265"/>
      <c r="F11" s="265"/>
      <c r="G11" s="265"/>
      <c r="H11" s="265"/>
    </row>
    <row r="12" spans="1:11" s="6" customFormat="1" ht="18" customHeight="1"/>
    <row r="13" spans="1:11" s="6" customFormat="1" ht="18" customHeight="1"/>
  </sheetData>
  <mergeCells count="5">
    <mergeCell ref="A1:F1"/>
    <mergeCell ref="A3:A4"/>
    <mergeCell ref="B3:B4"/>
    <mergeCell ref="C3:I3"/>
    <mergeCell ref="J3:K3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8"/>
  <dimension ref="A1:F7"/>
  <sheetViews>
    <sheetView zoomScaleNormal="100" workbookViewId="0"/>
  </sheetViews>
  <sheetFormatPr defaultRowHeight="18" customHeight="1"/>
  <cols>
    <col min="1" max="6" width="14.25" style="187" customWidth="1"/>
    <col min="7" max="16384" width="9" style="187"/>
  </cols>
  <sheetData>
    <row r="1" spans="1:6" ht="18" customHeight="1">
      <c r="A1" s="533" t="s">
        <v>1555</v>
      </c>
      <c r="B1" s="857"/>
      <c r="C1" s="494"/>
      <c r="D1" s="515"/>
    </row>
    <row r="2" spans="1:6" s="6" customFormat="1" ht="18" customHeight="1">
      <c r="A2" s="535"/>
      <c r="B2" s="858"/>
      <c r="C2" s="536"/>
      <c r="F2" s="10" t="s">
        <v>1556</v>
      </c>
    </row>
    <row r="3" spans="1:6" s="6" customFormat="1" ht="18" customHeight="1">
      <c r="A3" s="627" t="s">
        <v>1290</v>
      </c>
      <c r="B3" s="317" t="s">
        <v>925</v>
      </c>
      <c r="C3" s="317" t="s">
        <v>243</v>
      </c>
      <c r="D3" s="233" t="s">
        <v>244</v>
      </c>
      <c r="E3" s="233" t="s">
        <v>1557</v>
      </c>
      <c r="F3" s="260" t="s">
        <v>273</v>
      </c>
    </row>
    <row r="4" spans="1:6" s="6" customFormat="1" ht="18" customHeight="1">
      <c r="A4" s="789" t="s">
        <v>1558</v>
      </c>
      <c r="B4" s="785">
        <v>2218</v>
      </c>
      <c r="C4" s="785">
        <v>2193</v>
      </c>
      <c r="D4" s="39">
        <v>2202</v>
      </c>
      <c r="E4" s="39">
        <v>2222</v>
      </c>
      <c r="F4" s="39">
        <v>2204</v>
      </c>
    </row>
    <row r="5" spans="1:6" s="6" customFormat="1" ht="18" customHeight="1">
      <c r="A5" s="535"/>
      <c r="B5" s="536"/>
      <c r="C5" s="536"/>
      <c r="D5" s="324"/>
      <c r="E5" s="324"/>
      <c r="F5" s="324" t="s">
        <v>1542</v>
      </c>
    </row>
    <row r="6" spans="1:6" s="6" customFormat="1" ht="18" customHeight="1"/>
    <row r="7" spans="1:6" s="6" customFormat="1" ht="18" customHeight="1"/>
  </sheetData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9"/>
  <dimension ref="A1:G12"/>
  <sheetViews>
    <sheetView zoomScaleNormal="100" workbookViewId="0"/>
  </sheetViews>
  <sheetFormatPr defaultRowHeight="18" customHeight="1"/>
  <cols>
    <col min="1" max="2" width="9" style="187"/>
    <col min="3" max="7" width="14.125" style="187" customWidth="1"/>
    <col min="8" max="258" width="9" style="187"/>
    <col min="259" max="263" width="14.125" style="187" customWidth="1"/>
    <col min="264" max="514" width="9" style="187"/>
    <col min="515" max="519" width="14.125" style="187" customWidth="1"/>
    <col min="520" max="770" width="9" style="187"/>
    <col min="771" max="775" width="14.125" style="187" customWidth="1"/>
    <col min="776" max="1026" width="9" style="187"/>
    <col min="1027" max="1031" width="14.125" style="187" customWidth="1"/>
    <col min="1032" max="1282" width="9" style="187"/>
    <col min="1283" max="1287" width="14.125" style="187" customWidth="1"/>
    <col min="1288" max="1538" width="9" style="187"/>
    <col min="1539" max="1543" width="14.125" style="187" customWidth="1"/>
    <col min="1544" max="1794" width="9" style="187"/>
    <col min="1795" max="1799" width="14.125" style="187" customWidth="1"/>
    <col min="1800" max="2050" width="9" style="187"/>
    <col min="2051" max="2055" width="14.125" style="187" customWidth="1"/>
    <col min="2056" max="2306" width="9" style="187"/>
    <col min="2307" max="2311" width="14.125" style="187" customWidth="1"/>
    <col min="2312" max="2562" width="9" style="187"/>
    <col min="2563" max="2567" width="14.125" style="187" customWidth="1"/>
    <col min="2568" max="2818" width="9" style="187"/>
    <col min="2819" max="2823" width="14.125" style="187" customWidth="1"/>
    <col min="2824" max="3074" width="9" style="187"/>
    <col min="3075" max="3079" width="14.125" style="187" customWidth="1"/>
    <col min="3080" max="3330" width="9" style="187"/>
    <col min="3331" max="3335" width="14.125" style="187" customWidth="1"/>
    <col min="3336" max="3586" width="9" style="187"/>
    <col min="3587" max="3591" width="14.125" style="187" customWidth="1"/>
    <col min="3592" max="3842" width="9" style="187"/>
    <col min="3843" max="3847" width="14.125" style="187" customWidth="1"/>
    <col min="3848" max="4098" width="9" style="187"/>
    <col min="4099" max="4103" width="14.125" style="187" customWidth="1"/>
    <col min="4104" max="4354" width="9" style="187"/>
    <col min="4355" max="4359" width="14.125" style="187" customWidth="1"/>
    <col min="4360" max="4610" width="9" style="187"/>
    <col min="4611" max="4615" width="14.125" style="187" customWidth="1"/>
    <col min="4616" max="4866" width="9" style="187"/>
    <col min="4867" max="4871" width="14.125" style="187" customWidth="1"/>
    <col min="4872" max="5122" width="9" style="187"/>
    <col min="5123" max="5127" width="14.125" style="187" customWidth="1"/>
    <col min="5128" max="5378" width="9" style="187"/>
    <col min="5379" max="5383" width="14.125" style="187" customWidth="1"/>
    <col min="5384" max="5634" width="9" style="187"/>
    <col min="5635" max="5639" width="14.125" style="187" customWidth="1"/>
    <col min="5640" max="5890" width="9" style="187"/>
    <col min="5891" max="5895" width="14.125" style="187" customWidth="1"/>
    <col min="5896" max="6146" width="9" style="187"/>
    <col min="6147" max="6151" width="14.125" style="187" customWidth="1"/>
    <col min="6152" max="6402" width="9" style="187"/>
    <col min="6403" max="6407" width="14.125" style="187" customWidth="1"/>
    <col min="6408" max="6658" width="9" style="187"/>
    <col min="6659" max="6663" width="14.125" style="187" customWidth="1"/>
    <col min="6664" max="6914" width="9" style="187"/>
    <col min="6915" max="6919" width="14.125" style="187" customWidth="1"/>
    <col min="6920" max="7170" width="9" style="187"/>
    <col min="7171" max="7175" width="14.125" style="187" customWidth="1"/>
    <col min="7176" max="7426" width="9" style="187"/>
    <col min="7427" max="7431" width="14.125" style="187" customWidth="1"/>
    <col min="7432" max="7682" width="9" style="187"/>
    <col min="7683" max="7687" width="14.125" style="187" customWidth="1"/>
    <col min="7688" max="7938" width="9" style="187"/>
    <col min="7939" max="7943" width="14.125" style="187" customWidth="1"/>
    <col min="7944" max="8194" width="9" style="187"/>
    <col min="8195" max="8199" width="14.125" style="187" customWidth="1"/>
    <col min="8200" max="8450" width="9" style="187"/>
    <col min="8451" max="8455" width="14.125" style="187" customWidth="1"/>
    <col min="8456" max="8706" width="9" style="187"/>
    <col min="8707" max="8711" width="14.125" style="187" customWidth="1"/>
    <col min="8712" max="8962" width="9" style="187"/>
    <col min="8963" max="8967" width="14.125" style="187" customWidth="1"/>
    <col min="8968" max="9218" width="9" style="187"/>
    <col min="9219" max="9223" width="14.125" style="187" customWidth="1"/>
    <col min="9224" max="9474" width="9" style="187"/>
    <col min="9475" max="9479" width="14.125" style="187" customWidth="1"/>
    <col min="9480" max="9730" width="9" style="187"/>
    <col min="9731" max="9735" width="14.125" style="187" customWidth="1"/>
    <col min="9736" max="9986" width="9" style="187"/>
    <col min="9987" max="9991" width="14.125" style="187" customWidth="1"/>
    <col min="9992" max="10242" width="9" style="187"/>
    <col min="10243" max="10247" width="14.125" style="187" customWidth="1"/>
    <col min="10248" max="10498" width="9" style="187"/>
    <col min="10499" max="10503" width="14.125" style="187" customWidth="1"/>
    <col min="10504" max="10754" width="9" style="187"/>
    <col min="10755" max="10759" width="14.125" style="187" customWidth="1"/>
    <col min="10760" max="11010" width="9" style="187"/>
    <col min="11011" max="11015" width="14.125" style="187" customWidth="1"/>
    <col min="11016" max="11266" width="9" style="187"/>
    <col min="11267" max="11271" width="14.125" style="187" customWidth="1"/>
    <col min="11272" max="11522" width="9" style="187"/>
    <col min="11523" max="11527" width="14.125" style="187" customWidth="1"/>
    <col min="11528" max="11778" width="9" style="187"/>
    <col min="11779" max="11783" width="14.125" style="187" customWidth="1"/>
    <col min="11784" max="12034" width="9" style="187"/>
    <col min="12035" max="12039" width="14.125" style="187" customWidth="1"/>
    <col min="12040" max="12290" width="9" style="187"/>
    <col min="12291" max="12295" width="14.125" style="187" customWidth="1"/>
    <col min="12296" max="12546" width="9" style="187"/>
    <col min="12547" max="12551" width="14.125" style="187" customWidth="1"/>
    <col min="12552" max="12802" width="9" style="187"/>
    <col min="12803" max="12807" width="14.125" style="187" customWidth="1"/>
    <col min="12808" max="13058" width="9" style="187"/>
    <col min="13059" max="13063" width="14.125" style="187" customWidth="1"/>
    <col min="13064" max="13314" width="9" style="187"/>
    <col min="13315" max="13319" width="14.125" style="187" customWidth="1"/>
    <col min="13320" max="13570" width="9" style="187"/>
    <col min="13571" max="13575" width="14.125" style="187" customWidth="1"/>
    <col min="13576" max="13826" width="9" style="187"/>
    <col min="13827" max="13831" width="14.125" style="187" customWidth="1"/>
    <col min="13832" max="14082" width="9" style="187"/>
    <col min="14083" max="14087" width="14.125" style="187" customWidth="1"/>
    <col min="14088" max="14338" width="9" style="187"/>
    <col min="14339" max="14343" width="14.125" style="187" customWidth="1"/>
    <col min="14344" max="14594" width="9" style="187"/>
    <col min="14595" max="14599" width="14.125" style="187" customWidth="1"/>
    <col min="14600" max="14850" width="9" style="187"/>
    <col min="14851" max="14855" width="14.125" style="187" customWidth="1"/>
    <col min="14856" max="15106" width="9" style="187"/>
    <col min="15107" max="15111" width="14.125" style="187" customWidth="1"/>
    <col min="15112" max="15362" width="9" style="187"/>
    <col min="15363" max="15367" width="14.125" style="187" customWidth="1"/>
    <col min="15368" max="15618" width="9" style="187"/>
    <col min="15619" max="15623" width="14.125" style="187" customWidth="1"/>
    <col min="15624" max="15874" width="9" style="187"/>
    <col min="15875" max="15879" width="14.125" style="187" customWidth="1"/>
    <col min="15880" max="16130" width="9" style="187"/>
    <col min="16131" max="16135" width="14.125" style="187" customWidth="1"/>
    <col min="16136" max="16384" width="9" style="187"/>
  </cols>
  <sheetData>
    <row r="1" spans="1:7" ht="18" customHeight="1">
      <c r="A1" s="533" t="s">
        <v>1559</v>
      </c>
      <c r="B1" s="777"/>
      <c r="C1" s="534"/>
    </row>
    <row r="2" spans="1:7" s="6" customFormat="1" ht="18" customHeight="1">
      <c r="A2" s="535"/>
      <c r="B2" s="535"/>
      <c r="C2" s="536"/>
      <c r="G2" s="10" t="s">
        <v>1560</v>
      </c>
    </row>
    <row r="3" spans="1:7" s="6" customFormat="1" ht="18" customHeight="1">
      <c r="A3" s="1334" t="s">
        <v>88</v>
      </c>
      <c r="B3" s="1154"/>
      <c r="C3" s="317" t="s">
        <v>1561</v>
      </c>
      <c r="D3" s="233" t="s">
        <v>1562</v>
      </c>
      <c r="E3" s="233" t="s">
        <v>1563</v>
      </c>
      <c r="F3" s="233" t="s">
        <v>1564</v>
      </c>
      <c r="G3" s="260" t="s">
        <v>1201</v>
      </c>
    </row>
    <row r="4" spans="1:7" s="6" customFormat="1" ht="18" customHeight="1">
      <c r="A4" s="1336" t="s">
        <v>1565</v>
      </c>
      <c r="B4" s="1328"/>
      <c r="C4" s="859">
        <v>1884</v>
      </c>
      <c r="D4" s="860">
        <v>1902</v>
      </c>
      <c r="E4" s="861">
        <v>1869</v>
      </c>
      <c r="F4" s="860">
        <v>1429</v>
      </c>
      <c r="G4" s="860">
        <v>1399</v>
      </c>
    </row>
    <row r="5" spans="1:7" s="6" customFormat="1" ht="18" customHeight="1">
      <c r="A5" s="1336" t="s">
        <v>1566</v>
      </c>
      <c r="B5" s="628" t="s">
        <v>1567</v>
      </c>
      <c r="C5" s="862">
        <v>5215</v>
      </c>
      <c r="D5" s="863">
        <v>5875</v>
      </c>
      <c r="E5" s="224">
        <v>2118</v>
      </c>
      <c r="F5" s="863">
        <v>1948</v>
      </c>
      <c r="G5" s="863">
        <v>1825</v>
      </c>
    </row>
    <row r="6" spans="1:7" s="6" customFormat="1" ht="18" customHeight="1">
      <c r="A6" s="1336"/>
      <c r="B6" s="628" t="s">
        <v>1568</v>
      </c>
      <c r="C6" s="862">
        <v>2872</v>
      </c>
      <c r="D6" s="863">
        <v>2337</v>
      </c>
      <c r="E6" s="224">
        <v>4803</v>
      </c>
      <c r="F6" s="863">
        <v>5568</v>
      </c>
      <c r="G6" s="863">
        <v>4874</v>
      </c>
    </row>
    <row r="7" spans="1:7" s="6" customFormat="1" ht="18" customHeight="1">
      <c r="A7" s="1336"/>
      <c r="B7" s="628" t="s">
        <v>617</v>
      </c>
      <c r="C7" s="862">
        <f>SUM(C5:C6)</f>
        <v>8087</v>
      </c>
      <c r="D7" s="864">
        <f>SUM(D5:D6)</f>
        <v>8212</v>
      </c>
      <c r="E7" s="865">
        <f>SUM(E5:E6)</f>
        <v>6921</v>
      </c>
      <c r="F7" s="865">
        <f>SUM(F5:F6)</f>
        <v>7516</v>
      </c>
      <c r="G7" s="865">
        <f>SUM(G5:G6)</f>
        <v>6699</v>
      </c>
    </row>
    <row r="8" spans="1:7" s="6" customFormat="1" ht="18" customHeight="1">
      <c r="A8" s="1477" t="s">
        <v>267</v>
      </c>
      <c r="B8" s="1478"/>
      <c r="C8" s="866">
        <f>SUM(C4,C7)</f>
        <v>9971</v>
      </c>
      <c r="D8" s="867">
        <f>SUM(D4,D7)</f>
        <v>10114</v>
      </c>
      <c r="E8" s="867">
        <f>SUM(E4,E7)</f>
        <v>8790</v>
      </c>
      <c r="F8" s="867">
        <f>SUM(F4,F7)</f>
        <v>8945</v>
      </c>
      <c r="G8" s="867">
        <f>SUM(G4,G7)</f>
        <v>8098</v>
      </c>
    </row>
    <row r="9" spans="1:7" s="6" customFormat="1" ht="18" customHeight="1">
      <c r="A9" s="324"/>
      <c r="B9" s="324"/>
      <c r="C9" s="324"/>
      <c r="D9" s="10"/>
      <c r="E9" s="10"/>
      <c r="F9" s="10"/>
      <c r="G9" s="324" t="s">
        <v>1569</v>
      </c>
    </row>
    <row r="10" spans="1:7" s="6" customFormat="1" ht="18" customHeight="1"/>
    <row r="11" spans="1:7" s="6" customFormat="1" ht="18" customHeight="1"/>
    <row r="12" spans="1:7" s="6" customFormat="1" ht="18" customHeight="1"/>
  </sheetData>
  <mergeCells count="4">
    <mergeCell ref="A3:B3"/>
    <mergeCell ref="A4:B4"/>
    <mergeCell ref="A5:A7"/>
    <mergeCell ref="A8:B8"/>
  </mergeCells>
  <phoneticPr fontId="2"/>
  <pageMargins left="0.39370078740157483" right="0.3937007874015748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0"/>
  <dimension ref="A1:F7"/>
  <sheetViews>
    <sheetView workbookViewId="0"/>
  </sheetViews>
  <sheetFormatPr defaultRowHeight="18" customHeight="1"/>
  <cols>
    <col min="1" max="6" width="13.625" style="187" customWidth="1"/>
    <col min="7" max="256" width="9" style="187"/>
    <col min="257" max="262" width="13.625" style="187" customWidth="1"/>
    <col min="263" max="512" width="9" style="187"/>
    <col min="513" max="518" width="13.625" style="187" customWidth="1"/>
    <col min="519" max="768" width="9" style="187"/>
    <col min="769" max="774" width="13.625" style="187" customWidth="1"/>
    <col min="775" max="1024" width="9" style="187"/>
    <col min="1025" max="1030" width="13.625" style="187" customWidth="1"/>
    <col min="1031" max="1280" width="9" style="187"/>
    <col min="1281" max="1286" width="13.625" style="187" customWidth="1"/>
    <col min="1287" max="1536" width="9" style="187"/>
    <col min="1537" max="1542" width="13.625" style="187" customWidth="1"/>
    <col min="1543" max="1792" width="9" style="187"/>
    <col min="1793" max="1798" width="13.625" style="187" customWidth="1"/>
    <col min="1799" max="2048" width="9" style="187"/>
    <col min="2049" max="2054" width="13.625" style="187" customWidth="1"/>
    <col min="2055" max="2304" width="9" style="187"/>
    <col min="2305" max="2310" width="13.625" style="187" customWidth="1"/>
    <col min="2311" max="2560" width="9" style="187"/>
    <col min="2561" max="2566" width="13.625" style="187" customWidth="1"/>
    <col min="2567" max="2816" width="9" style="187"/>
    <col min="2817" max="2822" width="13.625" style="187" customWidth="1"/>
    <col min="2823" max="3072" width="9" style="187"/>
    <col min="3073" max="3078" width="13.625" style="187" customWidth="1"/>
    <col min="3079" max="3328" width="9" style="187"/>
    <col min="3329" max="3334" width="13.625" style="187" customWidth="1"/>
    <col min="3335" max="3584" width="9" style="187"/>
    <col min="3585" max="3590" width="13.625" style="187" customWidth="1"/>
    <col min="3591" max="3840" width="9" style="187"/>
    <col min="3841" max="3846" width="13.625" style="187" customWidth="1"/>
    <col min="3847" max="4096" width="9" style="187"/>
    <col min="4097" max="4102" width="13.625" style="187" customWidth="1"/>
    <col min="4103" max="4352" width="9" style="187"/>
    <col min="4353" max="4358" width="13.625" style="187" customWidth="1"/>
    <col min="4359" max="4608" width="9" style="187"/>
    <col min="4609" max="4614" width="13.625" style="187" customWidth="1"/>
    <col min="4615" max="4864" width="9" style="187"/>
    <col min="4865" max="4870" width="13.625" style="187" customWidth="1"/>
    <col min="4871" max="5120" width="9" style="187"/>
    <col min="5121" max="5126" width="13.625" style="187" customWidth="1"/>
    <col min="5127" max="5376" width="9" style="187"/>
    <col min="5377" max="5382" width="13.625" style="187" customWidth="1"/>
    <col min="5383" max="5632" width="9" style="187"/>
    <col min="5633" max="5638" width="13.625" style="187" customWidth="1"/>
    <col min="5639" max="5888" width="9" style="187"/>
    <col min="5889" max="5894" width="13.625" style="187" customWidth="1"/>
    <col min="5895" max="6144" width="9" style="187"/>
    <col min="6145" max="6150" width="13.625" style="187" customWidth="1"/>
    <col min="6151" max="6400" width="9" style="187"/>
    <col min="6401" max="6406" width="13.625" style="187" customWidth="1"/>
    <col min="6407" max="6656" width="9" style="187"/>
    <col min="6657" max="6662" width="13.625" style="187" customWidth="1"/>
    <col min="6663" max="6912" width="9" style="187"/>
    <col min="6913" max="6918" width="13.625" style="187" customWidth="1"/>
    <col min="6919" max="7168" width="9" style="187"/>
    <col min="7169" max="7174" width="13.625" style="187" customWidth="1"/>
    <col min="7175" max="7424" width="9" style="187"/>
    <col min="7425" max="7430" width="13.625" style="187" customWidth="1"/>
    <col min="7431" max="7680" width="9" style="187"/>
    <col min="7681" max="7686" width="13.625" style="187" customWidth="1"/>
    <col min="7687" max="7936" width="9" style="187"/>
    <col min="7937" max="7942" width="13.625" style="187" customWidth="1"/>
    <col min="7943" max="8192" width="9" style="187"/>
    <col min="8193" max="8198" width="13.625" style="187" customWidth="1"/>
    <col min="8199" max="8448" width="9" style="187"/>
    <col min="8449" max="8454" width="13.625" style="187" customWidth="1"/>
    <col min="8455" max="8704" width="9" style="187"/>
    <col min="8705" max="8710" width="13.625" style="187" customWidth="1"/>
    <col min="8711" max="8960" width="9" style="187"/>
    <col min="8961" max="8966" width="13.625" style="187" customWidth="1"/>
    <col min="8967" max="9216" width="9" style="187"/>
    <col min="9217" max="9222" width="13.625" style="187" customWidth="1"/>
    <col min="9223" max="9472" width="9" style="187"/>
    <col min="9473" max="9478" width="13.625" style="187" customWidth="1"/>
    <col min="9479" max="9728" width="9" style="187"/>
    <col min="9729" max="9734" width="13.625" style="187" customWidth="1"/>
    <col min="9735" max="9984" width="9" style="187"/>
    <col min="9985" max="9990" width="13.625" style="187" customWidth="1"/>
    <col min="9991" max="10240" width="9" style="187"/>
    <col min="10241" max="10246" width="13.625" style="187" customWidth="1"/>
    <col min="10247" max="10496" width="9" style="187"/>
    <col min="10497" max="10502" width="13.625" style="187" customWidth="1"/>
    <col min="10503" max="10752" width="9" style="187"/>
    <col min="10753" max="10758" width="13.625" style="187" customWidth="1"/>
    <col min="10759" max="11008" width="9" style="187"/>
    <col min="11009" max="11014" width="13.625" style="187" customWidth="1"/>
    <col min="11015" max="11264" width="9" style="187"/>
    <col min="11265" max="11270" width="13.625" style="187" customWidth="1"/>
    <col min="11271" max="11520" width="9" style="187"/>
    <col min="11521" max="11526" width="13.625" style="187" customWidth="1"/>
    <col min="11527" max="11776" width="9" style="187"/>
    <col min="11777" max="11782" width="13.625" style="187" customWidth="1"/>
    <col min="11783" max="12032" width="9" style="187"/>
    <col min="12033" max="12038" width="13.625" style="187" customWidth="1"/>
    <col min="12039" max="12288" width="9" style="187"/>
    <col min="12289" max="12294" width="13.625" style="187" customWidth="1"/>
    <col min="12295" max="12544" width="9" style="187"/>
    <col min="12545" max="12550" width="13.625" style="187" customWidth="1"/>
    <col min="12551" max="12800" width="9" style="187"/>
    <col min="12801" max="12806" width="13.625" style="187" customWidth="1"/>
    <col min="12807" max="13056" width="9" style="187"/>
    <col min="13057" max="13062" width="13.625" style="187" customWidth="1"/>
    <col min="13063" max="13312" width="9" style="187"/>
    <col min="13313" max="13318" width="13.625" style="187" customWidth="1"/>
    <col min="13319" max="13568" width="9" style="187"/>
    <col min="13569" max="13574" width="13.625" style="187" customWidth="1"/>
    <col min="13575" max="13824" width="9" style="187"/>
    <col min="13825" max="13830" width="13.625" style="187" customWidth="1"/>
    <col min="13831" max="14080" width="9" style="187"/>
    <col min="14081" max="14086" width="13.625" style="187" customWidth="1"/>
    <col min="14087" max="14336" width="9" style="187"/>
    <col min="14337" max="14342" width="13.625" style="187" customWidth="1"/>
    <col min="14343" max="14592" width="9" style="187"/>
    <col min="14593" max="14598" width="13.625" style="187" customWidth="1"/>
    <col min="14599" max="14848" width="9" style="187"/>
    <col min="14849" max="14854" width="13.625" style="187" customWidth="1"/>
    <col min="14855" max="15104" width="9" style="187"/>
    <col min="15105" max="15110" width="13.625" style="187" customWidth="1"/>
    <col min="15111" max="15360" width="9" style="187"/>
    <col min="15361" max="15366" width="13.625" style="187" customWidth="1"/>
    <col min="15367" max="15616" width="9" style="187"/>
    <col min="15617" max="15622" width="13.625" style="187" customWidth="1"/>
    <col min="15623" max="15872" width="9" style="187"/>
    <col min="15873" max="15878" width="13.625" style="187" customWidth="1"/>
    <col min="15879" max="16128" width="9" style="187"/>
    <col min="16129" max="16134" width="13.625" style="187" customWidth="1"/>
    <col min="16135" max="16384" width="9" style="187"/>
  </cols>
  <sheetData>
    <row r="1" spans="1:6" ht="18" customHeight="1">
      <c r="A1" s="1333" t="s">
        <v>1570</v>
      </c>
      <c r="B1" s="1479"/>
      <c r="C1" s="1479"/>
      <c r="D1" s="1479"/>
      <c r="E1" s="1479"/>
      <c r="F1" s="1479"/>
    </row>
    <row r="2" spans="1:6" s="6" customFormat="1" ht="18" customHeight="1">
      <c r="A2" s="535"/>
      <c r="B2" s="257"/>
      <c r="C2" s="257"/>
      <c r="D2" s="257"/>
      <c r="E2" s="257"/>
      <c r="F2" s="257"/>
    </row>
    <row r="3" spans="1:6" s="6" customFormat="1" ht="18" customHeight="1">
      <c r="A3" s="627" t="s">
        <v>956</v>
      </c>
      <c r="B3" s="317" t="s">
        <v>1571</v>
      </c>
      <c r="C3" s="317" t="s">
        <v>1572</v>
      </c>
      <c r="D3" s="317" t="s">
        <v>1573</v>
      </c>
      <c r="E3" s="317" t="s">
        <v>1574</v>
      </c>
      <c r="F3" s="318" t="s">
        <v>1575</v>
      </c>
    </row>
    <row r="4" spans="1:6" s="6" customFormat="1" ht="18" customHeight="1">
      <c r="A4" s="789" t="s">
        <v>1576</v>
      </c>
      <c r="B4" s="547">
        <v>5</v>
      </c>
      <c r="C4" s="547">
        <v>7</v>
      </c>
      <c r="D4" s="547">
        <v>2</v>
      </c>
      <c r="E4" s="547">
        <v>1</v>
      </c>
      <c r="F4" s="547">
        <v>2</v>
      </c>
    </row>
    <row r="5" spans="1:6" s="6" customFormat="1" ht="18" customHeight="1">
      <c r="A5" s="322" t="s">
        <v>1577</v>
      </c>
      <c r="B5" s="322"/>
      <c r="C5" s="322"/>
      <c r="D5" s="322"/>
      <c r="E5" s="322"/>
      <c r="F5" s="324" t="s">
        <v>1578</v>
      </c>
    </row>
    <row r="6" spans="1:6" s="6" customFormat="1" ht="18" customHeight="1"/>
    <row r="7" spans="1:6" s="6" customFormat="1" ht="18" customHeight="1"/>
  </sheetData>
  <mergeCells count="1">
    <mergeCell ref="A1:F1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1"/>
  <dimension ref="A1:N19"/>
  <sheetViews>
    <sheetView workbookViewId="0"/>
  </sheetViews>
  <sheetFormatPr defaultRowHeight="18" customHeight="1"/>
  <cols>
    <col min="1" max="1" width="10.375" style="187" customWidth="1"/>
    <col min="2" max="3" width="6.75" style="187" bestFit="1" customWidth="1"/>
    <col min="4" max="6" width="5.875" style="187" bestFit="1" customWidth="1"/>
    <col min="7" max="12" width="5" style="187" bestFit="1" customWidth="1"/>
    <col min="13" max="13" width="6.75" style="187" bestFit="1" customWidth="1"/>
    <col min="14" max="14" width="8.75" style="187" customWidth="1"/>
    <col min="15" max="16384" width="9" style="187"/>
  </cols>
  <sheetData>
    <row r="1" spans="1:14" ht="18" customHeight="1">
      <c r="A1" s="1333" t="s">
        <v>1579</v>
      </c>
      <c r="B1" s="1333"/>
      <c r="C1" s="1333"/>
      <c r="D1" s="1333"/>
      <c r="E1" s="1333"/>
      <c r="F1" s="1333"/>
      <c r="G1" s="1479"/>
      <c r="H1" s="1479"/>
      <c r="I1" s="1479"/>
      <c r="J1" s="1479"/>
      <c r="K1" s="1479"/>
      <c r="L1" s="494"/>
      <c r="M1" s="494"/>
      <c r="N1" s="494"/>
    </row>
    <row r="2" spans="1:14" s="6" customFormat="1" ht="18" customHeight="1">
      <c r="A2" s="535"/>
      <c r="B2" s="535"/>
      <c r="C2" s="535"/>
      <c r="D2" s="535"/>
      <c r="E2" s="535"/>
      <c r="F2" s="535"/>
      <c r="G2" s="257"/>
      <c r="H2" s="257"/>
      <c r="I2" s="257"/>
      <c r="J2" s="257"/>
      <c r="K2" s="257"/>
      <c r="L2" s="324"/>
      <c r="M2" s="324"/>
      <c r="N2" s="324" t="s">
        <v>240</v>
      </c>
    </row>
    <row r="3" spans="1:14" s="6" customFormat="1" ht="18" customHeight="1">
      <c r="A3" s="1183" t="s">
        <v>956</v>
      </c>
      <c r="B3" s="1164" t="s">
        <v>1580</v>
      </c>
      <c r="C3" s="1164" t="s">
        <v>1581</v>
      </c>
      <c r="D3" s="1154" t="s">
        <v>1582</v>
      </c>
      <c r="E3" s="1154"/>
      <c r="F3" s="1154"/>
      <c r="G3" s="1154" t="s">
        <v>1583</v>
      </c>
      <c r="H3" s="1154"/>
      <c r="I3" s="1154" t="s">
        <v>1584</v>
      </c>
      <c r="J3" s="1154"/>
      <c r="K3" s="1154" t="s">
        <v>1585</v>
      </c>
      <c r="L3" s="1154"/>
      <c r="M3" s="1154" t="s">
        <v>1586</v>
      </c>
      <c r="N3" s="1156" t="s">
        <v>1587</v>
      </c>
    </row>
    <row r="4" spans="1:14" s="6" customFormat="1" ht="18" customHeight="1">
      <c r="A4" s="1184"/>
      <c r="B4" s="1186"/>
      <c r="C4" s="1186"/>
      <c r="D4" s="249" t="s">
        <v>60</v>
      </c>
      <c r="E4" s="249" t="s">
        <v>395</v>
      </c>
      <c r="F4" s="249" t="s">
        <v>396</v>
      </c>
      <c r="G4" s="249" t="s">
        <v>395</v>
      </c>
      <c r="H4" s="249" t="s">
        <v>396</v>
      </c>
      <c r="I4" s="249" t="s">
        <v>395</v>
      </c>
      <c r="J4" s="249" t="s">
        <v>396</v>
      </c>
      <c r="K4" s="249" t="s">
        <v>395</v>
      </c>
      <c r="L4" s="249" t="s">
        <v>396</v>
      </c>
      <c r="M4" s="1328"/>
      <c r="N4" s="1197"/>
    </row>
    <row r="5" spans="1:14" s="6" customFormat="1" ht="18" customHeight="1">
      <c r="A5" s="568" t="s">
        <v>243</v>
      </c>
      <c r="B5" s="31">
        <v>5</v>
      </c>
      <c r="C5" s="31">
        <v>20</v>
      </c>
      <c r="D5" s="31">
        <v>278</v>
      </c>
      <c r="E5" s="31">
        <v>141</v>
      </c>
      <c r="F5" s="31">
        <v>137</v>
      </c>
      <c r="G5" s="31">
        <v>38</v>
      </c>
      <c r="H5" s="31">
        <v>44</v>
      </c>
      <c r="I5" s="31">
        <v>58</v>
      </c>
      <c r="J5" s="31">
        <v>43</v>
      </c>
      <c r="K5" s="31">
        <v>45</v>
      </c>
      <c r="L5" s="31">
        <v>50</v>
      </c>
      <c r="M5" s="87">
        <v>36</v>
      </c>
      <c r="N5" s="31">
        <v>3</v>
      </c>
    </row>
    <row r="6" spans="1:14" s="6" customFormat="1" ht="18" customHeight="1">
      <c r="A6" s="569" t="s">
        <v>49</v>
      </c>
      <c r="B6" s="46">
        <v>5</v>
      </c>
      <c r="C6" s="46">
        <v>20</v>
      </c>
      <c r="D6" s="46">
        <v>294</v>
      </c>
      <c r="E6" s="46">
        <v>149</v>
      </c>
      <c r="F6" s="46">
        <v>145</v>
      </c>
      <c r="G6" s="46">
        <v>45</v>
      </c>
      <c r="H6" s="46">
        <v>51</v>
      </c>
      <c r="I6" s="46">
        <v>43</v>
      </c>
      <c r="J6" s="46">
        <v>48</v>
      </c>
      <c r="K6" s="46">
        <v>61</v>
      </c>
      <c r="L6" s="46">
        <v>46</v>
      </c>
      <c r="M6" s="46">
        <v>33</v>
      </c>
      <c r="N6" s="46">
        <v>3</v>
      </c>
    </row>
    <row r="7" spans="1:14" s="6" customFormat="1" ht="18" customHeight="1">
      <c r="A7" s="570" t="s">
        <v>50</v>
      </c>
      <c r="B7" s="31">
        <v>5</v>
      </c>
      <c r="C7" s="31">
        <v>22</v>
      </c>
      <c r="D7" s="31">
        <v>272</v>
      </c>
      <c r="E7" s="31">
        <v>137</v>
      </c>
      <c r="F7" s="31">
        <v>135</v>
      </c>
      <c r="G7" s="31">
        <v>46</v>
      </c>
      <c r="H7" s="31">
        <v>34</v>
      </c>
      <c r="I7" s="31">
        <v>46</v>
      </c>
      <c r="J7" s="31">
        <v>50</v>
      </c>
      <c r="K7" s="31">
        <v>45</v>
      </c>
      <c r="L7" s="87">
        <v>51</v>
      </c>
      <c r="M7" s="87">
        <v>32</v>
      </c>
      <c r="N7" s="31">
        <v>3</v>
      </c>
    </row>
    <row r="8" spans="1:14" s="6" customFormat="1" ht="18" customHeight="1">
      <c r="A8" s="569" t="s">
        <v>51</v>
      </c>
      <c r="B8" s="46">
        <v>5</v>
      </c>
      <c r="C8" s="46">
        <v>20</v>
      </c>
      <c r="D8" s="46">
        <v>267</v>
      </c>
      <c r="E8" s="46">
        <v>140</v>
      </c>
      <c r="F8" s="46">
        <v>127</v>
      </c>
      <c r="G8" s="46">
        <v>41</v>
      </c>
      <c r="H8" s="46">
        <v>44</v>
      </c>
      <c r="I8" s="46">
        <v>49</v>
      </c>
      <c r="J8" s="46">
        <v>32</v>
      </c>
      <c r="K8" s="46">
        <v>50</v>
      </c>
      <c r="L8" s="46">
        <v>51</v>
      </c>
      <c r="M8" s="46">
        <v>33</v>
      </c>
      <c r="N8" s="46">
        <v>3</v>
      </c>
    </row>
    <row r="9" spans="1:14" s="6" customFormat="1" ht="18" customHeight="1">
      <c r="A9" s="571" t="s">
        <v>69</v>
      </c>
      <c r="B9" s="39">
        <v>5</v>
      </c>
      <c r="C9" s="222">
        <v>21</v>
      </c>
      <c r="D9" s="222">
        <f>SUM(E9:F9)</f>
        <v>244</v>
      </c>
      <c r="E9" s="222">
        <f t="shared" ref="E9:F9" si="0">SUM(G9,I9,K9)</f>
        <v>133</v>
      </c>
      <c r="F9" s="222">
        <f t="shared" si="0"/>
        <v>111</v>
      </c>
      <c r="G9" s="222">
        <v>45</v>
      </c>
      <c r="H9" s="222">
        <v>27</v>
      </c>
      <c r="I9" s="222">
        <v>40</v>
      </c>
      <c r="J9" s="222">
        <v>50</v>
      </c>
      <c r="K9" s="222">
        <v>48</v>
      </c>
      <c r="L9" s="222">
        <v>34</v>
      </c>
      <c r="M9" s="222">
        <v>28</v>
      </c>
      <c r="N9" s="39">
        <v>3</v>
      </c>
    </row>
    <row r="10" spans="1:14" s="6" customFormat="1" ht="18" customHeight="1">
      <c r="A10" s="1180" t="s">
        <v>1588</v>
      </c>
      <c r="B10" s="1180"/>
      <c r="C10" s="1180"/>
      <c r="D10" s="536"/>
      <c r="E10" s="536"/>
      <c r="F10" s="536"/>
      <c r="G10" s="536"/>
      <c r="H10" s="536"/>
      <c r="I10" s="536"/>
      <c r="J10" s="687"/>
      <c r="K10" s="687"/>
      <c r="L10" s="323"/>
      <c r="M10" s="323"/>
      <c r="N10" s="323"/>
    </row>
    <row r="11" spans="1:14" s="6" customFormat="1" ht="18" customHeight="1">
      <c r="A11" s="322"/>
      <c r="B11" s="322"/>
      <c r="C11" s="322"/>
      <c r="D11" s="536"/>
      <c r="E11" s="536"/>
      <c r="F11" s="536"/>
      <c r="G11" s="536"/>
      <c r="H11" s="536"/>
      <c r="I11" s="536"/>
      <c r="J11" s="687"/>
      <c r="K11" s="687"/>
      <c r="L11" s="323"/>
      <c r="M11" s="323"/>
      <c r="N11" s="323"/>
    </row>
    <row r="12" spans="1:14" s="6" customFormat="1" ht="18" customHeight="1">
      <c r="C12" s="256"/>
      <c r="D12" s="256"/>
      <c r="E12" s="256"/>
      <c r="F12" s="256"/>
      <c r="G12" s="256"/>
      <c r="H12" s="256"/>
      <c r="I12" s="256"/>
      <c r="J12" s="256"/>
      <c r="K12" s="256"/>
      <c r="L12" s="256"/>
      <c r="M12" s="256"/>
      <c r="N12" s="256"/>
    </row>
    <row r="13" spans="1:14" s="6" customFormat="1" ht="18" customHeight="1"/>
    <row r="14" spans="1:14" s="6" customFormat="1" ht="18" customHeight="1"/>
    <row r="15" spans="1:14" s="6" customFormat="1" ht="18" customHeight="1"/>
    <row r="16" spans="1:14" s="6" customFormat="1" ht="18" customHeight="1"/>
    <row r="17" s="6" customFormat="1" ht="18" customHeight="1"/>
    <row r="18" s="6" customFormat="1" ht="18" customHeight="1"/>
    <row r="19" s="6" customFormat="1" ht="18" customHeight="1"/>
  </sheetData>
  <mergeCells count="11">
    <mergeCell ref="M3:M4"/>
    <mergeCell ref="N3:N4"/>
    <mergeCell ref="A10:C10"/>
    <mergeCell ref="A1:K1"/>
    <mergeCell ref="A3:A4"/>
    <mergeCell ref="B3:B4"/>
    <mergeCell ref="C3:C4"/>
    <mergeCell ref="D3:F3"/>
    <mergeCell ref="G3:H3"/>
    <mergeCell ref="I3:J3"/>
    <mergeCell ref="K3:L3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9"/>
  <sheetViews>
    <sheetView zoomScaleNormal="100" workbookViewId="0"/>
  </sheetViews>
  <sheetFormatPr defaultRowHeight="18" customHeight="1"/>
  <cols>
    <col min="1" max="1" width="9.625" style="4" customWidth="1"/>
    <col min="2" max="2" width="12.5" style="4" customWidth="1"/>
    <col min="3" max="3" width="11.625" style="4" customWidth="1"/>
    <col min="4" max="5" width="10.75" style="4" customWidth="1"/>
    <col min="6" max="6" width="8.875" style="4" customWidth="1"/>
    <col min="7" max="7" width="11.625" style="4" customWidth="1"/>
    <col min="8" max="8" width="10.75" style="4" customWidth="1"/>
    <col min="9" max="9" width="11.625" style="4" customWidth="1"/>
    <col min="10" max="16384" width="9" style="4"/>
  </cols>
  <sheetData>
    <row r="1" spans="1:11" ht="18" customHeight="1">
      <c r="A1" s="3" t="s">
        <v>58</v>
      </c>
      <c r="B1" s="47"/>
      <c r="C1" s="47"/>
    </row>
    <row r="2" spans="1:11" s="6" customFormat="1" ht="18" customHeight="1">
      <c r="A2" s="5"/>
      <c r="B2" s="5"/>
      <c r="C2" s="5"/>
      <c r="I2" s="10" t="s">
        <v>59</v>
      </c>
    </row>
    <row r="3" spans="1:11" s="6" customFormat="1" ht="18" customHeight="1">
      <c r="A3" s="48" t="s">
        <v>33</v>
      </c>
      <c r="B3" s="49" t="s">
        <v>60</v>
      </c>
      <c r="C3" s="49" t="s">
        <v>61</v>
      </c>
      <c r="D3" s="49" t="s">
        <v>62</v>
      </c>
      <c r="E3" s="49" t="s">
        <v>63</v>
      </c>
      <c r="F3" s="49" t="s">
        <v>64</v>
      </c>
      <c r="G3" s="49" t="s">
        <v>65</v>
      </c>
      <c r="H3" s="49" t="s">
        <v>66</v>
      </c>
      <c r="I3" s="50" t="s">
        <v>67</v>
      </c>
      <c r="J3" s="40"/>
      <c r="K3" s="22"/>
    </row>
    <row r="4" spans="1:11" s="6" customFormat="1" ht="18" customHeight="1">
      <c r="A4" s="32" t="s">
        <v>68</v>
      </c>
      <c r="B4" s="31">
        <f>SUM(C4:I4)</f>
        <v>190062503</v>
      </c>
      <c r="C4" s="31">
        <v>15753758</v>
      </c>
      <c r="D4" s="31">
        <v>4984510</v>
      </c>
      <c r="E4" s="31">
        <v>7069169</v>
      </c>
      <c r="F4" s="31">
        <v>534446</v>
      </c>
      <c r="G4" s="31">
        <v>59581212</v>
      </c>
      <c r="H4" s="31">
        <v>1322680</v>
      </c>
      <c r="I4" s="51">
        <v>100816728</v>
      </c>
    </row>
    <row r="5" spans="1:11" s="6" customFormat="1" ht="18" customHeight="1">
      <c r="A5" s="43" t="s">
        <v>51</v>
      </c>
      <c r="B5" s="46">
        <f>SUM(C5:I5)</f>
        <v>190066726</v>
      </c>
      <c r="C5" s="46">
        <v>15661856</v>
      </c>
      <c r="D5" s="46">
        <v>4978775</v>
      </c>
      <c r="E5" s="46">
        <v>7166835</v>
      </c>
      <c r="F5" s="46">
        <v>534446</v>
      </c>
      <c r="G5" s="46">
        <v>59555665</v>
      </c>
      <c r="H5" s="46">
        <v>1321045</v>
      </c>
      <c r="I5" s="52">
        <v>100848104</v>
      </c>
    </row>
    <row r="6" spans="1:11" s="6" customFormat="1" ht="18" customHeight="1">
      <c r="A6" s="36" t="s">
        <v>69</v>
      </c>
      <c r="B6" s="39">
        <f>SUM(C6:I6)</f>
        <v>190074143</v>
      </c>
      <c r="C6" s="39">
        <v>15629292</v>
      </c>
      <c r="D6" s="39">
        <v>4953124</v>
      </c>
      <c r="E6" s="39">
        <v>7192602</v>
      </c>
      <c r="F6" s="39">
        <v>534446</v>
      </c>
      <c r="G6" s="39">
        <v>59383462</v>
      </c>
      <c r="H6" s="39">
        <v>1333204</v>
      </c>
      <c r="I6" s="53">
        <v>101048013</v>
      </c>
    </row>
    <row r="7" spans="1:11" s="6" customFormat="1" ht="15.75" customHeight="1">
      <c r="A7" s="6" t="s">
        <v>70</v>
      </c>
      <c r="I7" s="10" t="s">
        <v>71</v>
      </c>
    </row>
    <row r="8" spans="1:11" s="6" customFormat="1" ht="15.75" customHeight="1">
      <c r="A8" s="6" t="s">
        <v>72</v>
      </c>
    </row>
    <row r="9" spans="1:11" s="6" customFormat="1" ht="18" customHeight="1"/>
  </sheetData>
  <phoneticPr fontId="2"/>
  <pageMargins left="0.47" right="0.21" top="1" bottom="1" header="0.51200000000000001" footer="0.51200000000000001"/>
  <pageSetup paperSize="9" scale="91" orientation="portrait" r:id="rId1"/>
  <headerFooter alignWithMargins="0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2"/>
  <dimension ref="A1:V40"/>
  <sheetViews>
    <sheetView workbookViewId="0"/>
  </sheetViews>
  <sheetFormatPr defaultRowHeight="18" customHeight="1"/>
  <cols>
    <col min="1" max="1" width="12.75" style="187" customWidth="1"/>
    <col min="2" max="11" width="7.625" style="187" customWidth="1"/>
    <col min="12" max="17" width="5.875" style="187" bestFit="1" customWidth="1"/>
    <col min="18" max="18" width="6.75" style="187" bestFit="1" customWidth="1"/>
    <col min="19" max="19" width="7.625" style="187" customWidth="1"/>
    <col min="20" max="16384" width="9" style="187"/>
  </cols>
  <sheetData>
    <row r="1" spans="1:22" ht="18" customHeight="1">
      <c r="A1" s="1333" t="s">
        <v>1589</v>
      </c>
      <c r="B1" s="1333"/>
      <c r="C1" s="1333"/>
      <c r="D1" s="1333"/>
      <c r="E1" s="1333"/>
      <c r="F1" s="1333"/>
      <c r="G1" s="1479"/>
      <c r="H1" s="1479"/>
      <c r="I1" s="1479"/>
      <c r="J1" s="1479"/>
      <c r="K1" s="1479"/>
      <c r="L1" s="494"/>
      <c r="M1" s="494"/>
      <c r="N1" s="494"/>
      <c r="O1" s="494"/>
      <c r="P1" s="494"/>
      <c r="Q1" s="494"/>
      <c r="R1" s="494"/>
      <c r="S1" s="494"/>
    </row>
    <row r="2" spans="1:22" s="6" customFormat="1" ht="18" customHeight="1">
      <c r="A2" s="535"/>
      <c r="B2" s="535"/>
      <c r="C2" s="535"/>
      <c r="D2" s="535"/>
      <c r="E2" s="535"/>
      <c r="F2" s="535"/>
      <c r="G2" s="257"/>
      <c r="H2" s="257"/>
      <c r="I2" s="257"/>
      <c r="K2" s="324" t="s">
        <v>240</v>
      </c>
      <c r="L2" s="324"/>
      <c r="M2" s="324"/>
      <c r="N2" s="324"/>
      <c r="O2" s="324"/>
      <c r="P2" s="324"/>
      <c r="Q2" s="324"/>
      <c r="R2" s="324"/>
    </row>
    <row r="3" spans="1:22" s="6" customFormat="1" ht="18" customHeight="1">
      <c r="A3" s="1334" t="s">
        <v>956</v>
      </c>
      <c r="B3" s="1280" t="s">
        <v>1580</v>
      </c>
      <c r="C3" s="1480"/>
      <c r="D3" s="1154" t="s">
        <v>1581</v>
      </c>
      <c r="E3" s="1154" t="s">
        <v>1397</v>
      </c>
      <c r="F3" s="1154"/>
      <c r="G3" s="1154"/>
      <c r="H3" s="1154" t="s">
        <v>1590</v>
      </c>
      <c r="I3" s="1154"/>
      <c r="J3" s="1154" t="s">
        <v>1591</v>
      </c>
      <c r="K3" s="1156"/>
    </row>
    <row r="4" spans="1:22" s="6" customFormat="1" ht="18" customHeight="1">
      <c r="A4" s="1336"/>
      <c r="B4" s="1481"/>
      <c r="C4" s="1482"/>
      <c r="D4" s="1328"/>
      <c r="E4" s="249" t="s">
        <v>60</v>
      </c>
      <c r="F4" s="249" t="s">
        <v>395</v>
      </c>
      <c r="G4" s="249" t="s">
        <v>396</v>
      </c>
      <c r="H4" s="249" t="s">
        <v>395</v>
      </c>
      <c r="I4" s="249" t="s">
        <v>396</v>
      </c>
      <c r="J4" s="249" t="s">
        <v>395</v>
      </c>
      <c r="K4" s="336" t="s">
        <v>396</v>
      </c>
    </row>
    <row r="5" spans="1:22" s="6" customFormat="1" ht="18" customHeight="1">
      <c r="A5" s="568" t="s">
        <v>1391</v>
      </c>
      <c r="B5" s="1483">
        <v>7</v>
      </c>
      <c r="C5" s="1484"/>
      <c r="D5" s="31">
        <v>89</v>
      </c>
      <c r="E5" s="31">
        <f>SUM(F5:G5)</f>
        <v>1766</v>
      </c>
      <c r="F5" s="31">
        <f>SUM(H5,J5,B13,D13,F13,H13)</f>
        <v>869</v>
      </c>
      <c r="G5" s="31">
        <f>SUM(I5,K5,C13,E13,G13,I13)</f>
        <v>897</v>
      </c>
      <c r="H5" s="31">
        <v>143</v>
      </c>
      <c r="I5" s="31">
        <v>138</v>
      </c>
      <c r="J5" s="31">
        <v>137</v>
      </c>
      <c r="K5" s="31">
        <v>163</v>
      </c>
    </row>
    <row r="6" spans="1:22" s="6" customFormat="1" ht="18" customHeight="1">
      <c r="A6" s="569" t="s">
        <v>49</v>
      </c>
      <c r="B6" s="1485">
        <v>7</v>
      </c>
      <c r="C6" s="1486"/>
      <c r="D6" s="46">
        <v>89</v>
      </c>
      <c r="E6" s="46">
        <f>SUM(F6:G6)</f>
        <v>1790</v>
      </c>
      <c r="F6" s="46">
        <f>SUM(H6,J6,B14,D14,F14,H14)</f>
        <v>890</v>
      </c>
      <c r="G6" s="46">
        <f t="shared" ref="G6" si="0">SUM(I6,K6,C14,E14,G14,I14)</f>
        <v>900</v>
      </c>
      <c r="H6" s="46">
        <v>146</v>
      </c>
      <c r="I6" s="46">
        <v>147</v>
      </c>
      <c r="J6" s="46">
        <v>149</v>
      </c>
      <c r="K6" s="46">
        <v>146</v>
      </c>
    </row>
    <row r="7" spans="1:22" s="6" customFormat="1" ht="18" customHeight="1">
      <c r="A7" s="570" t="s">
        <v>50</v>
      </c>
      <c r="B7" s="1487">
        <v>7</v>
      </c>
      <c r="C7" s="1488"/>
      <c r="D7" s="31">
        <v>89</v>
      </c>
      <c r="E7" s="31">
        <f>SUM(F7:G7)</f>
        <v>1799</v>
      </c>
      <c r="F7" s="31">
        <f t="shared" ref="F7:G9" si="1">SUM(H7,J7,B15,D15,F15,H15)</f>
        <v>903</v>
      </c>
      <c r="G7" s="31">
        <f t="shared" si="1"/>
        <v>896</v>
      </c>
      <c r="H7" s="31">
        <v>158</v>
      </c>
      <c r="I7" s="31">
        <v>141</v>
      </c>
      <c r="J7" s="31">
        <v>148</v>
      </c>
      <c r="K7" s="31">
        <v>149</v>
      </c>
    </row>
    <row r="8" spans="1:22" s="6" customFormat="1" ht="18" customHeight="1">
      <c r="A8" s="569" t="s">
        <v>51</v>
      </c>
      <c r="B8" s="1485">
        <v>7</v>
      </c>
      <c r="C8" s="1486"/>
      <c r="D8" s="46">
        <v>88</v>
      </c>
      <c r="E8" s="46">
        <f>SUM(F8:G8)</f>
        <v>1784</v>
      </c>
      <c r="F8" s="46">
        <f t="shared" si="1"/>
        <v>896</v>
      </c>
      <c r="G8" s="46">
        <f t="shared" si="1"/>
        <v>888</v>
      </c>
      <c r="H8" s="46">
        <v>137</v>
      </c>
      <c r="I8" s="46">
        <v>142</v>
      </c>
      <c r="J8" s="46">
        <v>164</v>
      </c>
      <c r="K8" s="46">
        <v>141</v>
      </c>
    </row>
    <row r="9" spans="1:22" s="6" customFormat="1" ht="18" customHeight="1">
      <c r="A9" s="571" t="s">
        <v>69</v>
      </c>
      <c r="B9" s="1489">
        <v>7</v>
      </c>
      <c r="C9" s="1490"/>
      <c r="D9" s="39">
        <f>SUM(B23:B29)</f>
        <v>84</v>
      </c>
      <c r="E9" s="39">
        <f>SUM(F9:G9)</f>
        <v>1792</v>
      </c>
      <c r="F9" s="39">
        <f t="shared" si="1"/>
        <v>886</v>
      </c>
      <c r="G9" s="39">
        <f t="shared" si="1"/>
        <v>906</v>
      </c>
      <c r="H9" s="39">
        <f t="shared" ref="H9:K9" si="2">SUM(F23:F29)</f>
        <v>144</v>
      </c>
      <c r="I9" s="39">
        <f t="shared" si="2"/>
        <v>144</v>
      </c>
      <c r="J9" s="39">
        <f t="shared" si="2"/>
        <v>139</v>
      </c>
      <c r="K9" s="39">
        <f t="shared" si="2"/>
        <v>144</v>
      </c>
    </row>
    <row r="10" spans="1:22" s="6" customFormat="1" ht="18" customHeight="1">
      <c r="A10" s="549"/>
      <c r="B10" s="549"/>
      <c r="C10" s="549"/>
      <c r="D10" s="536"/>
      <c r="E10" s="536"/>
      <c r="F10" s="536"/>
      <c r="G10" s="536"/>
      <c r="H10" s="536"/>
      <c r="I10" s="536"/>
      <c r="J10" s="687"/>
      <c r="K10" s="687"/>
      <c r="L10" s="323"/>
      <c r="M10" s="323"/>
      <c r="N10" s="687"/>
      <c r="O10" s="323"/>
      <c r="P10" s="687"/>
      <c r="Q10" s="323"/>
      <c r="R10" s="323"/>
      <c r="S10" s="323"/>
      <c r="T10" s="323"/>
      <c r="U10" s="323"/>
      <c r="V10" s="323"/>
    </row>
    <row r="11" spans="1:22" s="6" customFormat="1" ht="18" customHeight="1">
      <c r="A11" s="1334" t="s">
        <v>956</v>
      </c>
      <c r="B11" s="1156" t="s">
        <v>1592</v>
      </c>
      <c r="C11" s="1334"/>
      <c r="D11" s="1156" t="s">
        <v>1593</v>
      </c>
      <c r="E11" s="1334"/>
      <c r="F11" s="1156" t="s">
        <v>1594</v>
      </c>
      <c r="G11" s="1334"/>
      <c r="H11" s="1156" t="s">
        <v>1595</v>
      </c>
      <c r="I11" s="1334"/>
      <c r="J11" s="1161" t="s">
        <v>1586</v>
      </c>
      <c r="K11" s="1280" t="s">
        <v>1587</v>
      </c>
      <c r="L11" s="323"/>
      <c r="M11" s="323"/>
      <c r="N11" s="687"/>
      <c r="O11" s="323"/>
      <c r="P11" s="687"/>
      <c r="Q11" s="323"/>
      <c r="R11" s="323"/>
      <c r="S11" s="323"/>
      <c r="T11" s="323"/>
      <c r="U11" s="323"/>
      <c r="V11" s="323"/>
    </row>
    <row r="12" spans="1:22" s="6" customFormat="1" ht="18" customHeight="1">
      <c r="A12" s="1336"/>
      <c r="B12" s="249" t="s">
        <v>395</v>
      </c>
      <c r="C12" s="249" t="s">
        <v>396</v>
      </c>
      <c r="D12" s="249" t="s">
        <v>395</v>
      </c>
      <c r="E12" s="249" t="s">
        <v>396</v>
      </c>
      <c r="F12" s="249" t="s">
        <v>395</v>
      </c>
      <c r="G12" s="249" t="s">
        <v>396</v>
      </c>
      <c r="H12" s="249" t="s">
        <v>395</v>
      </c>
      <c r="I12" s="249" t="s">
        <v>396</v>
      </c>
      <c r="J12" s="1199"/>
      <c r="K12" s="1481"/>
      <c r="L12" s="323"/>
      <c r="M12" s="323"/>
      <c r="N12" s="687"/>
      <c r="O12" s="323"/>
      <c r="P12" s="687"/>
      <c r="Q12" s="323"/>
      <c r="R12" s="323"/>
      <c r="S12" s="323"/>
      <c r="T12" s="323"/>
      <c r="U12" s="323"/>
      <c r="V12" s="323"/>
    </row>
    <row r="13" spans="1:22" s="6" customFormat="1" ht="18" customHeight="1">
      <c r="A13" s="568" t="s">
        <v>1391</v>
      </c>
      <c r="B13" s="31">
        <v>145</v>
      </c>
      <c r="C13" s="31">
        <v>130</v>
      </c>
      <c r="D13" s="31">
        <v>153</v>
      </c>
      <c r="E13" s="31">
        <v>157</v>
      </c>
      <c r="F13" s="31">
        <v>149</v>
      </c>
      <c r="G13" s="31">
        <v>139</v>
      </c>
      <c r="H13" s="31">
        <v>142</v>
      </c>
      <c r="I13" s="31">
        <v>170</v>
      </c>
      <c r="J13" s="31">
        <v>138</v>
      </c>
      <c r="K13" s="31">
        <v>11</v>
      </c>
      <c r="L13" s="323"/>
      <c r="M13" s="323"/>
      <c r="N13" s="687"/>
      <c r="O13" s="323"/>
      <c r="P13" s="687"/>
      <c r="Q13" s="323"/>
      <c r="R13" s="323"/>
      <c r="S13" s="323"/>
      <c r="T13" s="323"/>
      <c r="U13" s="323"/>
      <c r="V13" s="323"/>
    </row>
    <row r="14" spans="1:22" s="6" customFormat="1" ht="18" customHeight="1">
      <c r="A14" s="569" t="s">
        <v>49</v>
      </c>
      <c r="B14" s="46">
        <v>138</v>
      </c>
      <c r="C14" s="46">
        <v>167</v>
      </c>
      <c r="D14" s="46">
        <v>153</v>
      </c>
      <c r="E14" s="46">
        <v>136</v>
      </c>
      <c r="F14" s="46">
        <v>156</v>
      </c>
      <c r="G14" s="46">
        <v>162</v>
      </c>
      <c r="H14" s="46">
        <v>148</v>
      </c>
      <c r="I14" s="46">
        <v>142</v>
      </c>
      <c r="J14" s="46">
        <v>131</v>
      </c>
      <c r="K14" s="46">
        <v>11</v>
      </c>
      <c r="L14" s="323"/>
      <c r="M14" s="323"/>
      <c r="N14" s="687"/>
      <c r="O14" s="323"/>
      <c r="P14" s="687"/>
      <c r="Q14" s="323"/>
      <c r="R14" s="323"/>
      <c r="S14" s="323"/>
      <c r="T14" s="323"/>
      <c r="U14" s="323"/>
      <c r="V14" s="323"/>
    </row>
    <row r="15" spans="1:22" s="6" customFormat="1" ht="18" customHeight="1">
      <c r="A15" s="570" t="s">
        <v>50</v>
      </c>
      <c r="B15" s="31">
        <v>146</v>
      </c>
      <c r="C15" s="31">
        <v>146</v>
      </c>
      <c r="D15" s="31">
        <v>139</v>
      </c>
      <c r="E15" s="31">
        <v>168</v>
      </c>
      <c r="F15" s="31">
        <v>153</v>
      </c>
      <c r="G15" s="31">
        <v>135</v>
      </c>
      <c r="H15" s="31">
        <v>159</v>
      </c>
      <c r="I15" s="31">
        <v>157</v>
      </c>
      <c r="J15" s="31">
        <v>136</v>
      </c>
      <c r="K15" s="31">
        <v>11</v>
      </c>
      <c r="L15" s="323"/>
      <c r="M15" s="323"/>
      <c r="N15" s="687"/>
      <c r="O15" s="323"/>
      <c r="P15" s="687"/>
      <c r="Q15" s="323"/>
      <c r="R15" s="323"/>
      <c r="S15" s="323"/>
      <c r="T15" s="323"/>
      <c r="U15" s="323"/>
      <c r="V15" s="323"/>
    </row>
    <row r="16" spans="1:22" s="6" customFormat="1" ht="18" customHeight="1">
      <c r="A16" s="569" t="s">
        <v>51</v>
      </c>
      <c r="B16" s="46">
        <v>153</v>
      </c>
      <c r="C16" s="46">
        <v>154</v>
      </c>
      <c r="D16" s="46">
        <v>148</v>
      </c>
      <c r="E16" s="46">
        <v>148</v>
      </c>
      <c r="F16" s="46">
        <v>139</v>
      </c>
      <c r="G16" s="46">
        <v>167</v>
      </c>
      <c r="H16" s="46">
        <v>155</v>
      </c>
      <c r="I16" s="46">
        <v>136</v>
      </c>
      <c r="J16" s="46">
        <v>131</v>
      </c>
      <c r="K16" s="46">
        <v>10</v>
      </c>
      <c r="L16" s="323"/>
      <c r="M16" s="323"/>
      <c r="N16" s="687"/>
      <c r="O16" s="323"/>
      <c r="P16" s="687"/>
      <c r="Q16" s="323"/>
      <c r="R16" s="323"/>
      <c r="S16" s="323"/>
      <c r="T16" s="323"/>
      <c r="U16" s="323"/>
      <c r="V16" s="323"/>
    </row>
    <row r="17" spans="1:22" s="6" customFormat="1" ht="18" customHeight="1">
      <c r="A17" s="571" t="s">
        <v>69</v>
      </c>
      <c r="B17" s="39">
        <f>SUM(J23:J29)</f>
        <v>166</v>
      </c>
      <c r="C17" s="39">
        <f>SUM(K23:K29)</f>
        <v>144</v>
      </c>
      <c r="D17" s="39">
        <f t="shared" ref="D17:J17" si="3">SUM(B33:B39)</f>
        <v>152</v>
      </c>
      <c r="E17" s="39">
        <f t="shared" si="3"/>
        <v>154</v>
      </c>
      <c r="F17" s="39">
        <f t="shared" si="3"/>
        <v>147</v>
      </c>
      <c r="G17" s="39">
        <f t="shared" si="3"/>
        <v>152</v>
      </c>
      <c r="H17" s="39">
        <f t="shared" si="3"/>
        <v>138</v>
      </c>
      <c r="I17" s="39">
        <f t="shared" si="3"/>
        <v>168</v>
      </c>
      <c r="J17" s="39">
        <f t="shared" si="3"/>
        <v>131</v>
      </c>
      <c r="K17" s="39">
        <f>SUM(J33:J39)</f>
        <v>10</v>
      </c>
      <c r="L17" s="323"/>
      <c r="M17" s="323"/>
      <c r="N17" s="687"/>
      <c r="O17" s="323"/>
      <c r="P17" s="687"/>
      <c r="Q17" s="323"/>
      <c r="R17" s="323"/>
      <c r="S17" s="323"/>
      <c r="T17" s="323"/>
      <c r="U17" s="323"/>
      <c r="V17" s="323"/>
    </row>
    <row r="18" spans="1:22" s="6" customFormat="1" ht="18" customHeight="1">
      <c r="A18" s="549" t="s">
        <v>1588</v>
      </c>
      <c r="B18" s="322"/>
      <c r="C18" s="322"/>
      <c r="D18" s="536"/>
      <c r="E18" s="536"/>
      <c r="F18" s="536"/>
      <c r="G18" s="536"/>
      <c r="H18" s="536"/>
      <c r="I18" s="536"/>
      <c r="J18" s="687"/>
      <c r="K18" s="687"/>
      <c r="L18" s="323"/>
      <c r="M18" s="323"/>
      <c r="N18" s="687"/>
      <c r="O18" s="323"/>
      <c r="P18" s="687"/>
      <c r="Q18" s="323"/>
      <c r="R18" s="323"/>
      <c r="S18" s="323"/>
      <c r="T18" s="323"/>
      <c r="U18" s="323"/>
      <c r="V18" s="323"/>
    </row>
    <row r="19" spans="1:22" s="6" customFormat="1" ht="18" customHeight="1">
      <c r="A19" s="323"/>
      <c r="B19" s="322"/>
      <c r="C19" s="322"/>
      <c r="D19" s="536"/>
      <c r="E19" s="536"/>
      <c r="F19" s="536"/>
      <c r="G19" s="536"/>
      <c r="H19" s="536"/>
      <c r="I19" s="536"/>
      <c r="J19" s="687"/>
      <c r="K19" s="687"/>
      <c r="L19" s="323"/>
      <c r="M19" s="323"/>
      <c r="N19" s="687"/>
      <c r="O19" s="323"/>
      <c r="P19" s="687"/>
      <c r="Q19" s="323"/>
      <c r="R19" s="323"/>
      <c r="S19" s="323"/>
      <c r="T19" s="323"/>
      <c r="U19" s="323"/>
      <c r="V19" s="323"/>
    </row>
    <row r="20" spans="1:22" s="6" customFormat="1" ht="18" customHeight="1">
      <c r="A20" s="1493" t="s">
        <v>1596</v>
      </c>
      <c r="B20" s="1493"/>
      <c r="C20" s="1493"/>
      <c r="D20" s="1493"/>
      <c r="E20" s="1493"/>
      <c r="F20" s="1493"/>
      <c r="G20" s="536"/>
      <c r="H20" s="536"/>
      <c r="I20" s="536"/>
      <c r="J20" s="687"/>
      <c r="K20" s="687"/>
      <c r="L20" s="323"/>
      <c r="M20" s="323"/>
      <c r="N20" s="687"/>
      <c r="O20" s="323"/>
      <c r="P20" s="687"/>
      <c r="Q20" s="323"/>
      <c r="R20" s="323"/>
      <c r="S20" s="323"/>
    </row>
    <row r="21" spans="1:22" s="6" customFormat="1" ht="18" customHeight="1">
      <c r="A21" s="1266" t="s">
        <v>1597</v>
      </c>
      <c r="B21" s="1154" t="s">
        <v>1581</v>
      </c>
      <c r="C21" s="1154" t="s">
        <v>1397</v>
      </c>
      <c r="D21" s="1154"/>
      <c r="E21" s="1154"/>
      <c r="F21" s="1154" t="s">
        <v>1590</v>
      </c>
      <c r="G21" s="1154"/>
      <c r="H21" s="1154" t="s">
        <v>1591</v>
      </c>
      <c r="I21" s="1154"/>
      <c r="J21" s="1154" t="s">
        <v>1592</v>
      </c>
      <c r="K21" s="1156"/>
    </row>
    <row r="22" spans="1:22" s="6" customFormat="1" ht="18" customHeight="1">
      <c r="A22" s="1492"/>
      <c r="B22" s="1328"/>
      <c r="C22" s="249" t="s">
        <v>60</v>
      </c>
      <c r="D22" s="249" t="s">
        <v>395</v>
      </c>
      <c r="E22" s="249" t="s">
        <v>396</v>
      </c>
      <c r="F22" s="249" t="s">
        <v>395</v>
      </c>
      <c r="G22" s="249" t="s">
        <v>396</v>
      </c>
      <c r="H22" s="249" t="s">
        <v>395</v>
      </c>
      <c r="I22" s="249" t="s">
        <v>396</v>
      </c>
      <c r="J22" s="249" t="s">
        <v>395</v>
      </c>
      <c r="K22" s="336" t="s">
        <v>396</v>
      </c>
    </row>
    <row r="23" spans="1:22" s="6" customFormat="1" ht="18" customHeight="1">
      <c r="A23" s="868" t="s">
        <v>1598</v>
      </c>
      <c r="B23" s="226">
        <v>24</v>
      </c>
      <c r="C23" s="31">
        <f t="shared" ref="C23:C29" si="4">SUM(D23:E23)</f>
        <v>577</v>
      </c>
      <c r="D23" s="31">
        <f>SUM(F23,H23,J23,B33,D33,F33)</f>
        <v>267</v>
      </c>
      <c r="E23" s="31">
        <f t="shared" ref="D23:E29" si="5">SUM(G23,I23,K23,C33,E33,G33)</f>
        <v>310</v>
      </c>
      <c r="F23" s="31">
        <v>58</v>
      </c>
      <c r="G23" s="31">
        <v>51</v>
      </c>
      <c r="H23" s="31">
        <v>41</v>
      </c>
      <c r="I23" s="31">
        <v>57</v>
      </c>
      <c r="J23" s="247">
        <v>45</v>
      </c>
      <c r="K23" s="31">
        <v>54</v>
      </c>
    </row>
    <row r="24" spans="1:22" s="6" customFormat="1" ht="18" customHeight="1">
      <c r="A24" s="505" t="s">
        <v>1599</v>
      </c>
      <c r="B24" s="202">
        <v>23</v>
      </c>
      <c r="C24" s="46">
        <f t="shared" si="4"/>
        <v>610</v>
      </c>
      <c r="D24" s="46">
        <f t="shared" si="5"/>
        <v>300</v>
      </c>
      <c r="E24" s="46">
        <f t="shared" si="5"/>
        <v>310</v>
      </c>
      <c r="F24" s="46">
        <v>43</v>
      </c>
      <c r="G24" s="46">
        <v>45</v>
      </c>
      <c r="H24" s="46">
        <v>46</v>
      </c>
      <c r="I24" s="46">
        <v>53</v>
      </c>
      <c r="J24" s="46">
        <v>62</v>
      </c>
      <c r="K24" s="46">
        <v>46</v>
      </c>
    </row>
    <row r="25" spans="1:22" s="6" customFormat="1" ht="18" customHeight="1">
      <c r="A25" s="323" t="s">
        <v>1600</v>
      </c>
      <c r="B25" s="226">
        <v>6</v>
      </c>
      <c r="C25" s="31">
        <f>SUM(D25:E25)</f>
        <v>84</v>
      </c>
      <c r="D25" s="31">
        <f t="shared" si="5"/>
        <v>36</v>
      </c>
      <c r="E25" s="31">
        <f t="shared" si="5"/>
        <v>48</v>
      </c>
      <c r="F25" s="31">
        <v>3</v>
      </c>
      <c r="G25" s="31">
        <v>9</v>
      </c>
      <c r="H25" s="31">
        <v>7</v>
      </c>
      <c r="I25" s="31">
        <v>8</v>
      </c>
      <c r="J25" s="31">
        <v>6</v>
      </c>
      <c r="K25" s="31">
        <v>6</v>
      </c>
    </row>
    <row r="26" spans="1:22" s="6" customFormat="1" ht="18" customHeight="1">
      <c r="A26" s="505" t="s">
        <v>1601</v>
      </c>
      <c r="B26" s="202">
        <v>4</v>
      </c>
      <c r="C26" s="46">
        <f t="shared" si="4"/>
        <v>25</v>
      </c>
      <c r="D26" s="46">
        <f t="shared" si="5"/>
        <v>11</v>
      </c>
      <c r="E26" s="46">
        <f t="shared" si="5"/>
        <v>14</v>
      </c>
      <c r="F26" s="46">
        <v>2</v>
      </c>
      <c r="G26" s="46">
        <v>2</v>
      </c>
      <c r="H26" s="46">
        <v>1</v>
      </c>
      <c r="I26" s="46">
        <v>3</v>
      </c>
      <c r="J26" s="46">
        <v>1</v>
      </c>
      <c r="K26" s="46">
        <v>3</v>
      </c>
    </row>
    <row r="27" spans="1:22" s="6" customFormat="1" ht="18" customHeight="1">
      <c r="A27" s="323" t="s">
        <v>1602</v>
      </c>
      <c r="B27" s="226">
        <v>19</v>
      </c>
      <c r="C27" s="31">
        <f t="shared" si="4"/>
        <v>432</v>
      </c>
      <c r="D27" s="31">
        <f t="shared" si="5"/>
        <v>239</v>
      </c>
      <c r="E27" s="31">
        <f t="shared" si="5"/>
        <v>193</v>
      </c>
      <c r="F27" s="31">
        <v>35</v>
      </c>
      <c r="G27" s="31">
        <v>32</v>
      </c>
      <c r="H27" s="31">
        <v>41</v>
      </c>
      <c r="I27" s="31">
        <v>19</v>
      </c>
      <c r="J27" s="31">
        <v>43</v>
      </c>
      <c r="K27" s="31">
        <v>32</v>
      </c>
    </row>
    <row r="28" spans="1:22" s="6" customFormat="1" ht="18" customHeight="1">
      <c r="A28" s="505" t="s">
        <v>1603</v>
      </c>
      <c r="B28" s="202">
        <v>3</v>
      </c>
      <c r="C28" s="46">
        <f t="shared" si="4"/>
        <v>24</v>
      </c>
      <c r="D28" s="46">
        <f t="shared" si="5"/>
        <v>12</v>
      </c>
      <c r="E28" s="46">
        <f t="shared" si="5"/>
        <v>12</v>
      </c>
      <c r="F28" s="46">
        <v>2</v>
      </c>
      <c r="G28" s="46">
        <v>0</v>
      </c>
      <c r="H28" s="46">
        <v>0</v>
      </c>
      <c r="I28" s="46">
        <v>3</v>
      </c>
      <c r="J28" s="46">
        <v>5</v>
      </c>
      <c r="K28" s="46">
        <v>1</v>
      </c>
    </row>
    <row r="29" spans="1:22" s="6" customFormat="1" ht="18" customHeight="1">
      <c r="A29" s="869" t="s">
        <v>1604</v>
      </c>
      <c r="B29" s="229">
        <v>5</v>
      </c>
      <c r="C29" s="39">
        <f t="shared" si="4"/>
        <v>40</v>
      </c>
      <c r="D29" s="39">
        <f t="shared" si="5"/>
        <v>21</v>
      </c>
      <c r="E29" s="39">
        <f t="shared" si="5"/>
        <v>19</v>
      </c>
      <c r="F29" s="39">
        <v>1</v>
      </c>
      <c r="G29" s="39">
        <v>5</v>
      </c>
      <c r="H29" s="39">
        <v>3</v>
      </c>
      <c r="I29" s="39">
        <v>1</v>
      </c>
      <c r="J29" s="39">
        <v>4</v>
      </c>
      <c r="K29" s="39">
        <v>2</v>
      </c>
    </row>
    <row r="30" spans="1:22" s="6" customFormat="1" ht="18" customHeight="1">
      <c r="A30" s="323"/>
      <c r="B30" s="322"/>
      <c r="C30" s="322"/>
      <c r="D30" s="322"/>
      <c r="E30" s="322"/>
      <c r="F30" s="322"/>
      <c r="G30" s="322"/>
      <c r="H30" s="322"/>
      <c r="I30" s="322"/>
      <c r="J30" s="322"/>
      <c r="K30" s="323"/>
    </row>
    <row r="31" spans="1:22" s="6" customFormat="1" ht="18" customHeight="1">
      <c r="A31" s="1158" t="s">
        <v>1597</v>
      </c>
      <c r="B31" s="1334" t="s">
        <v>1593</v>
      </c>
      <c r="C31" s="1154"/>
      <c r="D31" s="1154" t="s">
        <v>1594</v>
      </c>
      <c r="E31" s="1154"/>
      <c r="F31" s="1154" t="s">
        <v>1595</v>
      </c>
      <c r="G31" s="1154"/>
      <c r="H31" s="1280" t="s">
        <v>1586</v>
      </c>
      <c r="I31" s="1480"/>
      <c r="J31" s="1280" t="s">
        <v>1587</v>
      </c>
      <c r="K31" s="1491"/>
    </row>
    <row r="32" spans="1:22" s="6" customFormat="1" ht="18" customHeight="1">
      <c r="A32" s="1160"/>
      <c r="B32" s="384" t="s">
        <v>395</v>
      </c>
      <c r="C32" s="249" t="s">
        <v>396</v>
      </c>
      <c r="D32" s="249" t="s">
        <v>395</v>
      </c>
      <c r="E32" s="249" t="s">
        <v>396</v>
      </c>
      <c r="F32" s="249" t="s">
        <v>395</v>
      </c>
      <c r="G32" s="249" t="s">
        <v>396</v>
      </c>
      <c r="H32" s="1481"/>
      <c r="I32" s="1482"/>
      <c r="J32" s="1481"/>
      <c r="K32" s="1451"/>
    </row>
    <row r="33" spans="1:11" ht="18" customHeight="1">
      <c r="A33" s="14" t="s">
        <v>1598</v>
      </c>
      <c r="B33" s="31">
        <v>41</v>
      </c>
      <c r="C33" s="31">
        <v>62</v>
      </c>
      <c r="D33" s="31">
        <v>43</v>
      </c>
      <c r="E33" s="31">
        <v>42</v>
      </c>
      <c r="F33" s="31">
        <v>39</v>
      </c>
      <c r="G33" s="31">
        <v>44</v>
      </c>
      <c r="H33" s="1484">
        <v>35</v>
      </c>
      <c r="I33" s="1484"/>
      <c r="J33" s="1484">
        <v>1</v>
      </c>
      <c r="K33" s="1484"/>
    </row>
    <row r="34" spans="1:11" ht="18" customHeight="1">
      <c r="A34" s="56" t="s">
        <v>1599</v>
      </c>
      <c r="B34" s="46">
        <v>61</v>
      </c>
      <c r="C34" s="46">
        <v>46</v>
      </c>
      <c r="D34" s="46">
        <v>54</v>
      </c>
      <c r="E34" s="46">
        <v>53</v>
      </c>
      <c r="F34" s="46">
        <v>34</v>
      </c>
      <c r="G34" s="46">
        <v>67</v>
      </c>
      <c r="H34" s="1486">
        <v>37</v>
      </c>
      <c r="I34" s="1486"/>
      <c r="J34" s="1486">
        <v>2</v>
      </c>
      <c r="K34" s="1486"/>
    </row>
    <row r="35" spans="1:11" ht="18" customHeight="1">
      <c r="A35" s="15" t="s">
        <v>1600</v>
      </c>
      <c r="B35" s="31">
        <v>4</v>
      </c>
      <c r="C35" s="31">
        <v>5</v>
      </c>
      <c r="D35" s="31">
        <v>8</v>
      </c>
      <c r="E35" s="31">
        <v>8</v>
      </c>
      <c r="F35" s="31">
        <v>8</v>
      </c>
      <c r="G35" s="31">
        <v>12</v>
      </c>
      <c r="H35" s="1488">
        <v>10</v>
      </c>
      <c r="I35" s="1488"/>
      <c r="J35" s="1488">
        <v>2</v>
      </c>
      <c r="K35" s="1488"/>
    </row>
    <row r="36" spans="1:11" ht="18" customHeight="1">
      <c r="A36" s="56" t="s">
        <v>1601</v>
      </c>
      <c r="B36" s="46">
        <v>2</v>
      </c>
      <c r="C36" s="46">
        <v>0</v>
      </c>
      <c r="D36" s="46">
        <v>2</v>
      </c>
      <c r="E36" s="46">
        <v>4</v>
      </c>
      <c r="F36" s="46">
        <v>3</v>
      </c>
      <c r="G36" s="46">
        <v>2</v>
      </c>
      <c r="H36" s="1486">
        <v>8</v>
      </c>
      <c r="I36" s="1486"/>
      <c r="J36" s="1486">
        <v>1</v>
      </c>
      <c r="K36" s="1486"/>
    </row>
    <row r="37" spans="1:11" ht="18" customHeight="1">
      <c r="A37" s="15" t="s">
        <v>1602</v>
      </c>
      <c r="B37" s="31">
        <v>36</v>
      </c>
      <c r="C37" s="31">
        <v>33</v>
      </c>
      <c r="D37" s="31">
        <v>35</v>
      </c>
      <c r="E37" s="31">
        <v>41</v>
      </c>
      <c r="F37" s="31">
        <v>49</v>
      </c>
      <c r="G37" s="31">
        <v>36</v>
      </c>
      <c r="H37" s="1488">
        <v>27</v>
      </c>
      <c r="I37" s="1488"/>
      <c r="J37" s="1488">
        <v>2</v>
      </c>
      <c r="K37" s="1488"/>
    </row>
    <row r="38" spans="1:11" ht="18" customHeight="1">
      <c r="A38" s="56" t="s">
        <v>1603</v>
      </c>
      <c r="B38" s="46">
        <v>2</v>
      </c>
      <c r="C38" s="46">
        <v>4</v>
      </c>
      <c r="D38" s="46">
        <v>1</v>
      </c>
      <c r="E38" s="46">
        <v>2</v>
      </c>
      <c r="F38" s="46">
        <v>2</v>
      </c>
      <c r="G38" s="46">
        <v>2</v>
      </c>
      <c r="H38" s="1486">
        <v>6</v>
      </c>
      <c r="I38" s="1486"/>
      <c r="J38" s="1486">
        <v>1</v>
      </c>
      <c r="K38" s="1486"/>
    </row>
    <row r="39" spans="1:11" ht="18" customHeight="1">
      <c r="A39" s="341" t="s">
        <v>1604</v>
      </c>
      <c r="B39" s="39">
        <v>6</v>
      </c>
      <c r="C39" s="39">
        <v>4</v>
      </c>
      <c r="D39" s="39">
        <v>4</v>
      </c>
      <c r="E39" s="39">
        <v>2</v>
      </c>
      <c r="F39" s="39">
        <v>3</v>
      </c>
      <c r="G39" s="39">
        <v>5</v>
      </c>
      <c r="H39" s="1490">
        <v>8</v>
      </c>
      <c r="I39" s="1490"/>
      <c r="J39" s="1490">
        <v>1</v>
      </c>
      <c r="K39" s="1490"/>
    </row>
    <row r="40" spans="1:11" ht="18" customHeight="1">
      <c r="A40" s="322" t="s">
        <v>1605</v>
      </c>
      <c r="C40" s="322"/>
      <c r="D40" s="322"/>
      <c r="E40" s="322"/>
      <c r="F40" s="322"/>
      <c r="G40" s="322"/>
      <c r="H40" s="322"/>
      <c r="I40" s="322"/>
      <c r="J40" s="322"/>
      <c r="K40" s="324" t="s">
        <v>1578</v>
      </c>
    </row>
  </sheetData>
  <mergeCells count="46">
    <mergeCell ref="H39:I39"/>
    <mergeCell ref="J39:K39"/>
    <mergeCell ref="H36:I36"/>
    <mergeCell ref="J36:K36"/>
    <mergeCell ref="H37:I37"/>
    <mergeCell ref="J37:K37"/>
    <mergeCell ref="H38:I38"/>
    <mergeCell ref="J38:K38"/>
    <mergeCell ref="H33:I33"/>
    <mergeCell ref="J33:K33"/>
    <mergeCell ref="H34:I34"/>
    <mergeCell ref="J34:K34"/>
    <mergeCell ref="H35:I35"/>
    <mergeCell ref="J35:K35"/>
    <mergeCell ref="H11:I11"/>
    <mergeCell ref="J11:J12"/>
    <mergeCell ref="K11:K12"/>
    <mergeCell ref="J31:K32"/>
    <mergeCell ref="A21:A22"/>
    <mergeCell ref="B21:B22"/>
    <mergeCell ref="C21:E21"/>
    <mergeCell ref="F21:G21"/>
    <mergeCell ref="H21:I21"/>
    <mergeCell ref="J21:K21"/>
    <mergeCell ref="A31:A32"/>
    <mergeCell ref="B31:C31"/>
    <mergeCell ref="D31:E31"/>
    <mergeCell ref="F31:G31"/>
    <mergeCell ref="H31:I32"/>
    <mergeCell ref="A20:F20"/>
    <mergeCell ref="A11:A12"/>
    <mergeCell ref="B11:C11"/>
    <mergeCell ref="D11:E11"/>
    <mergeCell ref="F11:G11"/>
    <mergeCell ref="A1:K1"/>
    <mergeCell ref="A3:A4"/>
    <mergeCell ref="B3:C4"/>
    <mergeCell ref="D3:D4"/>
    <mergeCell ref="E3:G3"/>
    <mergeCell ref="H3:I3"/>
    <mergeCell ref="J3:K3"/>
    <mergeCell ref="B5:C5"/>
    <mergeCell ref="B6:C6"/>
    <mergeCell ref="B7:C7"/>
    <mergeCell ref="B8:C8"/>
    <mergeCell ref="B9:C9"/>
  </mergeCells>
  <phoneticPr fontId="2"/>
  <pageMargins left="0.39370078740157483" right="0.19685039370078741" top="0.78740157480314965" bottom="0.78740157480314965" header="0.51181102362204722" footer="0.51181102362204722"/>
  <pageSetup paperSize="9" orientation="portrait" r:id="rId1"/>
  <headerFooter alignWithMargins="0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3"/>
  <dimension ref="A1:Q18"/>
  <sheetViews>
    <sheetView workbookViewId="0"/>
  </sheetViews>
  <sheetFormatPr defaultRowHeight="18" customHeight="1"/>
  <cols>
    <col min="1" max="1" width="9.75" style="187" customWidth="1"/>
    <col min="2" max="3" width="6.5" style="187" customWidth="1"/>
    <col min="4" max="12" width="5.75" style="187" customWidth="1"/>
    <col min="13" max="14" width="6.375" style="187" customWidth="1"/>
    <col min="15" max="16384" width="9" style="187"/>
  </cols>
  <sheetData>
    <row r="1" spans="1:17" ht="18" customHeight="1">
      <c r="A1" s="1333" t="s">
        <v>1606</v>
      </c>
      <c r="B1" s="1333"/>
      <c r="C1" s="1333"/>
      <c r="D1" s="1333"/>
      <c r="E1" s="1333"/>
      <c r="F1" s="1333"/>
      <c r="G1" s="1479"/>
      <c r="H1" s="1479"/>
      <c r="I1" s="1479"/>
      <c r="J1" s="1479"/>
      <c r="K1" s="1479"/>
      <c r="L1" s="1391"/>
      <c r="M1" s="1391"/>
      <c r="N1" s="1391"/>
      <c r="O1" s="515"/>
      <c r="P1" s="515"/>
      <c r="Q1" s="515"/>
    </row>
    <row r="2" spans="1:17" s="6" customFormat="1" ht="18" customHeight="1">
      <c r="A2" s="535"/>
      <c r="B2" s="535"/>
      <c r="C2" s="535"/>
      <c r="D2" s="535"/>
      <c r="E2" s="535"/>
      <c r="F2" s="535"/>
      <c r="G2" s="257"/>
      <c r="H2" s="257"/>
      <c r="I2" s="257"/>
      <c r="J2" s="257"/>
      <c r="K2" s="257"/>
      <c r="L2" s="324"/>
      <c r="M2" s="324"/>
      <c r="N2" s="324" t="s">
        <v>240</v>
      </c>
    </row>
    <row r="3" spans="1:17" s="6" customFormat="1" ht="18" customHeight="1">
      <c r="A3" s="1334" t="s">
        <v>956</v>
      </c>
      <c r="B3" s="1154" t="s">
        <v>1580</v>
      </c>
      <c r="C3" s="1154" t="s">
        <v>1581</v>
      </c>
      <c r="D3" s="1154" t="s">
        <v>1607</v>
      </c>
      <c r="E3" s="1154"/>
      <c r="F3" s="1154"/>
      <c r="G3" s="1154" t="s">
        <v>1590</v>
      </c>
      <c r="H3" s="1154"/>
      <c r="I3" s="1154" t="s">
        <v>1591</v>
      </c>
      <c r="J3" s="1154"/>
      <c r="K3" s="1154" t="s">
        <v>1592</v>
      </c>
      <c r="L3" s="1154"/>
      <c r="M3" s="1154" t="s">
        <v>1586</v>
      </c>
      <c r="N3" s="1156" t="s">
        <v>1587</v>
      </c>
    </row>
    <row r="4" spans="1:17" s="6" customFormat="1" ht="18" customHeight="1">
      <c r="A4" s="1336"/>
      <c r="B4" s="1328"/>
      <c r="C4" s="1328"/>
      <c r="D4" s="249" t="s">
        <v>60</v>
      </c>
      <c r="E4" s="249" t="s">
        <v>395</v>
      </c>
      <c r="F4" s="249" t="s">
        <v>396</v>
      </c>
      <c r="G4" s="249" t="s">
        <v>395</v>
      </c>
      <c r="H4" s="249" t="s">
        <v>396</v>
      </c>
      <c r="I4" s="249" t="s">
        <v>395</v>
      </c>
      <c r="J4" s="249" t="s">
        <v>396</v>
      </c>
      <c r="K4" s="249" t="s">
        <v>395</v>
      </c>
      <c r="L4" s="249" t="s">
        <v>396</v>
      </c>
      <c r="M4" s="1328"/>
      <c r="N4" s="1197"/>
    </row>
    <row r="5" spans="1:17" s="6" customFormat="1" ht="18" customHeight="1">
      <c r="A5" s="568" t="s">
        <v>1391</v>
      </c>
      <c r="B5" s="31">
        <v>2</v>
      </c>
      <c r="C5" s="31">
        <v>34</v>
      </c>
      <c r="D5" s="31">
        <f>SUM(E5:F5)</f>
        <v>931</v>
      </c>
      <c r="E5" s="31">
        <f>SUM(G5,I5,K5)</f>
        <v>461</v>
      </c>
      <c r="F5" s="31">
        <f>SUM(H5,J5,L5)</f>
        <v>470</v>
      </c>
      <c r="G5" s="31">
        <v>139</v>
      </c>
      <c r="H5" s="31">
        <v>169</v>
      </c>
      <c r="I5" s="31">
        <v>155</v>
      </c>
      <c r="J5" s="31">
        <v>151</v>
      </c>
      <c r="K5" s="31">
        <v>167</v>
      </c>
      <c r="L5" s="31">
        <v>150</v>
      </c>
      <c r="M5" s="31">
        <v>70</v>
      </c>
      <c r="N5" s="31">
        <v>5</v>
      </c>
    </row>
    <row r="6" spans="1:17" s="6" customFormat="1" ht="18" customHeight="1">
      <c r="A6" s="569" t="s">
        <v>49</v>
      </c>
      <c r="B6" s="46">
        <v>2</v>
      </c>
      <c r="C6" s="46">
        <v>31</v>
      </c>
      <c r="D6" s="46">
        <f>SUM(E6:F6)</f>
        <v>909</v>
      </c>
      <c r="E6" s="46">
        <f>SUM(G6,I6,K6)</f>
        <v>433</v>
      </c>
      <c r="F6" s="46">
        <f t="shared" ref="F6:F8" si="0">SUM(H6,J6,L6)</f>
        <v>476</v>
      </c>
      <c r="G6" s="46">
        <v>139</v>
      </c>
      <c r="H6" s="46">
        <v>159</v>
      </c>
      <c r="I6" s="46">
        <v>140</v>
      </c>
      <c r="J6" s="46">
        <v>167</v>
      </c>
      <c r="K6" s="46">
        <v>154</v>
      </c>
      <c r="L6" s="46">
        <v>150</v>
      </c>
      <c r="M6" s="46">
        <v>69</v>
      </c>
      <c r="N6" s="46">
        <v>5</v>
      </c>
    </row>
    <row r="7" spans="1:17" s="6" customFormat="1" ht="18" customHeight="1">
      <c r="A7" s="570" t="s">
        <v>50</v>
      </c>
      <c r="B7" s="31">
        <v>2</v>
      </c>
      <c r="C7" s="31">
        <v>32</v>
      </c>
      <c r="D7" s="31">
        <f>SUM(E7:F7)</f>
        <v>878</v>
      </c>
      <c r="E7" s="31">
        <f>SUM(G7,I7,K7)</f>
        <v>419</v>
      </c>
      <c r="F7" s="31">
        <f>SUM(H7,J7,L7)</f>
        <v>459</v>
      </c>
      <c r="G7" s="31">
        <v>144</v>
      </c>
      <c r="H7" s="31">
        <v>134</v>
      </c>
      <c r="I7" s="31">
        <v>137</v>
      </c>
      <c r="J7" s="31">
        <v>159</v>
      </c>
      <c r="K7" s="31">
        <v>138</v>
      </c>
      <c r="L7" s="31">
        <v>166</v>
      </c>
      <c r="M7" s="31">
        <v>65</v>
      </c>
      <c r="N7" s="31">
        <v>5</v>
      </c>
    </row>
    <row r="8" spans="1:17" s="6" customFormat="1" ht="18" customHeight="1">
      <c r="A8" s="569" t="s">
        <v>51</v>
      </c>
      <c r="B8" s="46">
        <v>2</v>
      </c>
      <c r="C8" s="46">
        <v>32</v>
      </c>
      <c r="D8" s="46">
        <f>SUM(E8:F8)</f>
        <v>882</v>
      </c>
      <c r="E8" s="46">
        <f t="shared" ref="E8" si="1">SUM(G8,I8,K8)</f>
        <v>435</v>
      </c>
      <c r="F8" s="46">
        <f t="shared" si="0"/>
        <v>447</v>
      </c>
      <c r="G8" s="46">
        <v>151</v>
      </c>
      <c r="H8" s="46">
        <v>153</v>
      </c>
      <c r="I8" s="46">
        <v>146</v>
      </c>
      <c r="J8" s="46">
        <v>135</v>
      </c>
      <c r="K8" s="46">
        <v>138</v>
      </c>
      <c r="L8" s="46">
        <v>159</v>
      </c>
      <c r="M8" s="46">
        <v>64</v>
      </c>
      <c r="N8" s="46">
        <v>6</v>
      </c>
    </row>
    <row r="9" spans="1:17" s="6" customFormat="1" ht="18" customHeight="1">
      <c r="A9" s="571" t="s">
        <v>69</v>
      </c>
      <c r="B9" s="39">
        <v>2</v>
      </c>
      <c r="C9" s="39">
        <f>SUM(C15:C16)</f>
        <v>32</v>
      </c>
      <c r="D9" s="39">
        <f>SUM(E9:F9)</f>
        <v>861</v>
      </c>
      <c r="E9" s="39">
        <f>SUM(E15:E16)</f>
        <v>446</v>
      </c>
      <c r="F9" s="39">
        <f t="shared" ref="F9:N9" si="2">SUM(F15:F16)</f>
        <v>415</v>
      </c>
      <c r="G9" s="39">
        <f t="shared" si="2"/>
        <v>149</v>
      </c>
      <c r="H9" s="39">
        <f t="shared" si="2"/>
        <v>127</v>
      </c>
      <c r="I9" s="39">
        <f t="shared" si="2"/>
        <v>150</v>
      </c>
      <c r="J9" s="39">
        <f t="shared" si="2"/>
        <v>154</v>
      </c>
      <c r="K9" s="39">
        <f t="shared" si="2"/>
        <v>147</v>
      </c>
      <c r="L9" s="39">
        <f t="shared" si="2"/>
        <v>134</v>
      </c>
      <c r="M9" s="39">
        <f t="shared" si="2"/>
        <v>67</v>
      </c>
      <c r="N9" s="39">
        <f t="shared" si="2"/>
        <v>6</v>
      </c>
    </row>
    <row r="10" spans="1:17" s="6" customFormat="1" ht="18" customHeight="1">
      <c r="A10" s="1180" t="s">
        <v>1392</v>
      </c>
      <c r="B10" s="1180"/>
      <c r="C10" s="1180"/>
      <c r="D10" s="536"/>
      <c r="E10" s="536"/>
      <c r="F10" s="536"/>
      <c r="G10" s="536"/>
      <c r="H10" s="536"/>
      <c r="I10" s="536"/>
      <c r="J10" s="687"/>
      <c r="K10" s="687"/>
      <c r="L10" s="323"/>
      <c r="M10" s="323"/>
      <c r="N10" s="323"/>
    </row>
    <row r="11" spans="1:17" s="6" customFormat="1" ht="18" customHeight="1">
      <c r="A11" s="322"/>
      <c r="B11" s="322"/>
      <c r="C11" s="322"/>
      <c r="D11" s="536"/>
      <c r="E11" s="536"/>
      <c r="F11" s="536"/>
      <c r="G11" s="536"/>
      <c r="H11" s="536"/>
      <c r="I11" s="536"/>
      <c r="J11" s="687"/>
      <c r="K11" s="687"/>
      <c r="L11" s="323"/>
      <c r="M11" s="323"/>
      <c r="N11" s="323"/>
    </row>
    <row r="12" spans="1:17" s="6" customFormat="1" ht="18" customHeight="1">
      <c r="A12" s="1493" t="s">
        <v>1608</v>
      </c>
      <c r="B12" s="1493"/>
      <c r="C12" s="1493"/>
      <c r="D12" s="1493"/>
      <c r="E12" s="1493"/>
      <c r="F12" s="1493"/>
      <c r="G12" s="536"/>
      <c r="H12" s="536"/>
      <c r="I12" s="536"/>
      <c r="J12" s="687"/>
      <c r="K12" s="687"/>
      <c r="L12" s="323"/>
      <c r="M12" s="323"/>
      <c r="N12" s="323"/>
    </row>
    <row r="13" spans="1:17" s="6" customFormat="1" ht="18" customHeight="1">
      <c r="A13" s="1183" t="s">
        <v>1609</v>
      </c>
      <c r="B13" s="1164"/>
      <c r="C13" s="1154" t="s">
        <v>1581</v>
      </c>
      <c r="D13" s="1154" t="s">
        <v>1607</v>
      </c>
      <c r="E13" s="1154"/>
      <c r="F13" s="1154"/>
      <c r="G13" s="1154" t="s">
        <v>1590</v>
      </c>
      <c r="H13" s="1154"/>
      <c r="I13" s="1154" t="s">
        <v>1591</v>
      </c>
      <c r="J13" s="1154"/>
      <c r="K13" s="1154" t="s">
        <v>1592</v>
      </c>
      <c r="L13" s="1154"/>
      <c r="M13" s="1154" t="s">
        <v>1586</v>
      </c>
      <c r="N13" s="1156" t="s">
        <v>1587</v>
      </c>
    </row>
    <row r="14" spans="1:17" s="6" customFormat="1" ht="18" customHeight="1">
      <c r="A14" s="1184"/>
      <c r="B14" s="1186"/>
      <c r="C14" s="1328"/>
      <c r="D14" s="249" t="s">
        <v>60</v>
      </c>
      <c r="E14" s="249" t="s">
        <v>395</v>
      </c>
      <c r="F14" s="249" t="s">
        <v>396</v>
      </c>
      <c r="G14" s="249" t="s">
        <v>395</v>
      </c>
      <c r="H14" s="249" t="s">
        <v>396</v>
      </c>
      <c r="I14" s="249" t="s">
        <v>395</v>
      </c>
      <c r="J14" s="249" t="s">
        <v>396</v>
      </c>
      <c r="K14" s="249" t="s">
        <v>395</v>
      </c>
      <c r="L14" s="249" t="s">
        <v>396</v>
      </c>
      <c r="M14" s="1328"/>
      <c r="N14" s="1197"/>
    </row>
    <row r="15" spans="1:17" s="6" customFormat="1" ht="18" customHeight="1">
      <c r="A15" s="1494" t="s">
        <v>1610</v>
      </c>
      <c r="B15" s="1495"/>
      <c r="C15" s="313">
        <v>21</v>
      </c>
      <c r="D15" s="313">
        <f>SUM(E15:F15)</f>
        <v>586</v>
      </c>
      <c r="E15" s="313">
        <f>SUM(G15,I15,K15)</f>
        <v>305</v>
      </c>
      <c r="F15" s="313">
        <f>SUM(H15,J15,L15)</f>
        <v>281</v>
      </c>
      <c r="G15" s="313">
        <v>107</v>
      </c>
      <c r="H15" s="313">
        <v>87</v>
      </c>
      <c r="I15" s="313">
        <v>103</v>
      </c>
      <c r="J15" s="313">
        <v>101</v>
      </c>
      <c r="K15" s="313">
        <v>95</v>
      </c>
      <c r="L15" s="31">
        <v>93</v>
      </c>
      <c r="M15" s="31">
        <v>42</v>
      </c>
      <c r="N15" s="31">
        <v>4</v>
      </c>
    </row>
    <row r="16" spans="1:17" s="6" customFormat="1" ht="18" customHeight="1">
      <c r="A16" s="1496" t="s">
        <v>1611</v>
      </c>
      <c r="B16" s="1497"/>
      <c r="C16" s="299">
        <v>11</v>
      </c>
      <c r="D16" s="299">
        <f>SUM(E16:F16)</f>
        <v>275</v>
      </c>
      <c r="E16" s="299">
        <f>SUM(G16,I16,K16)</f>
        <v>141</v>
      </c>
      <c r="F16" s="299">
        <f>SUM(H16,J16,L16)</f>
        <v>134</v>
      </c>
      <c r="G16" s="299">
        <v>42</v>
      </c>
      <c r="H16" s="299">
        <v>40</v>
      </c>
      <c r="I16" s="299">
        <v>47</v>
      </c>
      <c r="J16" s="299">
        <v>53</v>
      </c>
      <c r="K16" s="299">
        <v>52</v>
      </c>
      <c r="L16" s="90">
        <v>41</v>
      </c>
      <c r="M16" s="90">
        <v>25</v>
      </c>
      <c r="N16" s="90">
        <v>2</v>
      </c>
    </row>
    <row r="17" spans="1:14" s="6" customFormat="1" ht="18" customHeight="1">
      <c r="A17" s="322" t="s">
        <v>1605</v>
      </c>
      <c r="B17" s="322"/>
      <c r="C17" s="322"/>
      <c r="D17" s="322"/>
      <c r="E17" s="322"/>
      <c r="F17" s="322"/>
      <c r="G17" s="322"/>
      <c r="H17" s="322"/>
      <c r="I17" s="322"/>
      <c r="J17" s="322"/>
      <c r="K17" s="322"/>
      <c r="L17" s="322"/>
      <c r="M17" s="322"/>
      <c r="N17" s="324" t="s">
        <v>1578</v>
      </c>
    </row>
    <row r="18" spans="1:14" s="6" customFormat="1" ht="18" customHeight="1"/>
  </sheetData>
  <mergeCells count="23">
    <mergeCell ref="N13:N14"/>
    <mergeCell ref="A15:B15"/>
    <mergeCell ref="A16:B16"/>
    <mergeCell ref="N3:N4"/>
    <mergeCell ref="A10:C10"/>
    <mergeCell ref="A12:F12"/>
    <mergeCell ref="A13:B14"/>
    <mergeCell ref="C13:C14"/>
    <mergeCell ref="D13:F13"/>
    <mergeCell ref="G13:H13"/>
    <mergeCell ref="I13:J13"/>
    <mergeCell ref="K13:L13"/>
    <mergeCell ref="M13:M14"/>
    <mergeCell ref="A1:K1"/>
    <mergeCell ref="L1:N1"/>
    <mergeCell ref="A3:A4"/>
    <mergeCell ref="B3:B4"/>
    <mergeCell ref="C3:C4"/>
    <mergeCell ref="D3:F3"/>
    <mergeCell ref="G3:H3"/>
    <mergeCell ref="I3:J3"/>
    <mergeCell ref="K3:L3"/>
    <mergeCell ref="M3:M4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4"/>
  <dimension ref="A1:R11"/>
  <sheetViews>
    <sheetView zoomScaleNormal="100" zoomScaleSheetLayoutView="100" workbookViewId="0"/>
  </sheetViews>
  <sheetFormatPr defaultRowHeight="18" customHeight="1"/>
  <cols>
    <col min="1" max="1" width="9.875" style="187" customWidth="1"/>
    <col min="2" max="6" width="5.875" style="187" bestFit="1" customWidth="1"/>
    <col min="7" max="14" width="4.125" style="187" bestFit="1" customWidth="1"/>
    <col min="15" max="16" width="4.125" style="700" bestFit="1" customWidth="1"/>
    <col min="17" max="17" width="7.375" style="187" bestFit="1" customWidth="1"/>
    <col min="18" max="18" width="8.125" style="187" customWidth="1"/>
    <col min="19" max="16384" width="9" style="187"/>
  </cols>
  <sheetData>
    <row r="1" spans="1:18" ht="18" customHeight="1">
      <c r="A1" s="1333" t="s">
        <v>1612</v>
      </c>
      <c r="B1" s="1333"/>
      <c r="C1" s="1333"/>
      <c r="D1" s="1333"/>
      <c r="E1" s="1333"/>
      <c r="F1" s="1333"/>
      <c r="G1" s="688"/>
      <c r="H1" s="688"/>
      <c r="I1" s="688"/>
      <c r="J1" s="688"/>
      <c r="K1" s="688"/>
      <c r="L1" s="688"/>
      <c r="M1" s="688"/>
      <c r="N1" s="688"/>
      <c r="O1" s="688"/>
      <c r="P1" s="187"/>
    </row>
    <row r="2" spans="1:18" s="6" customFormat="1" ht="18" customHeight="1">
      <c r="A2" s="535"/>
      <c r="B2" s="535"/>
      <c r="C2" s="535"/>
      <c r="D2" s="535"/>
      <c r="E2" s="535"/>
      <c r="F2" s="535"/>
      <c r="G2" s="536"/>
      <c r="H2" s="536"/>
      <c r="I2" s="536"/>
      <c r="J2" s="536"/>
      <c r="K2" s="536"/>
      <c r="L2" s="536"/>
      <c r="M2" s="536"/>
      <c r="N2" s="536"/>
      <c r="O2" s="536"/>
      <c r="P2" s="10"/>
      <c r="R2" s="10" t="s">
        <v>447</v>
      </c>
    </row>
    <row r="3" spans="1:18" s="6" customFormat="1" ht="61.5" customHeight="1">
      <c r="A3" s="1480" t="s">
        <v>956</v>
      </c>
      <c r="B3" s="1156" t="s">
        <v>1613</v>
      </c>
      <c r="C3" s="1321"/>
      <c r="D3" s="1334"/>
      <c r="E3" s="1156" t="s">
        <v>1614</v>
      </c>
      <c r="F3" s="1334"/>
      <c r="G3" s="1156" t="s">
        <v>1615</v>
      </c>
      <c r="H3" s="1334"/>
      <c r="I3" s="1156" t="s">
        <v>1616</v>
      </c>
      <c r="J3" s="1334"/>
      <c r="K3" s="1156" t="s">
        <v>1617</v>
      </c>
      <c r="L3" s="1334"/>
      <c r="M3" s="1156" t="s">
        <v>1618</v>
      </c>
      <c r="N3" s="1334"/>
      <c r="O3" s="1156" t="s">
        <v>1619</v>
      </c>
      <c r="P3" s="1334"/>
      <c r="Q3" s="870" t="s">
        <v>1620</v>
      </c>
      <c r="R3" s="871" t="s">
        <v>1621</v>
      </c>
    </row>
    <row r="4" spans="1:18" s="6" customFormat="1" ht="18" customHeight="1">
      <c r="A4" s="1482"/>
      <c r="B4" s="249" t="s">
        <v>60</v>
      </c>
      <c r="C4" s="249" t="s">
        <v>138</v>
      </c>
      <c r="D4" s="249" t="s">
        <v>139</v>
      </c>
      <c r="E4" s="249" t="s">
        <v>138</v>
      </c>
      <c r="F4" s="249" t="s">
        <v>396</v>
      </c>
      <c r="G4" s="249" t="s">
        <v>395</v>
      </c>
      <c r="H4" s="249" t="s">
        <v>139</v>
      </c>
      <c r="I4" s="249" t="s">
        <v>138</v>
      </c>
      <c r="J4" s="249" t="s">
        <v>396</v>
      </c>
      <c r="K4" s="249" t="s">
        <v>395</v>
      </c>
      <c r="L4" s="249" t="s">
        <v>139</v>
      </c>
      <c r="M4" s="249" t="s">
        <v>138</v>
      </c>
      <c r="N4" s="249" t="s">
        <v>139</v>
      </c>
      <c r="O4" s="249" t="s">
        <v>138</v>
      </c>
      <c r="P4" s="249" t="s">
        <v>139</v>
      </c>
      <c r="Q4" s="872" t="s">
        <v>1622</v>
      </c>
      <c r="R4" s="873" t="s">
        <v>1622</v>
      </c>
    </row>
    <row r="5" spans="1:18" s="6" customFormat="1" ht="18" customHeight="1">
      <c r="A5" s="568" t="s">
        <v>1391</v>
      </c>
      <c r="B5" s="31">
        <f>SUM(C5:D5)</f>
        <v>294</v>
      </c>
      <c r="C5" s="31">
        <f>SUM(105,58)</f>
        <v>163</v>
      </c>
      <c r="D5" s="31">
        <f>SUM(84,47)</f>
        <v>131</v>
      </c>
      <c r="E5" s="31">
        <f>SUM(97,3,3,54,2,1,1)</f>
        <v>161</v>
      </c>
      <c r="F5" s="31">
        <f>SUM(81,3,46,1)</f>
        <v>131</v>
      </c>
      <c r="G5" s="31">
        <v>0</v>
      </c>
      <c r="H5" s="31">
        <v>0</v>
      </c>
      <c r="I5" s="31">
        <v>0</v>
      </c>
      <c r="J5" s="31">
        <v>0</v>
      </c>
      <c r="K5" s="31">
        <v>0</v>
      </c>
      <c r="L5" s="31">
        <v>0</v>
      </c>
      <c r="M5" s="31">
        <v>0</v>
      </c>
      <c r="N5" s="31">
        <v>0</v>
      </c>
      <c r="O5" s="31">
        <v>2</v>
      </c>
      <c r="P5" s="31">
        <v>0</v>
      </c>
      <c r="Q5" s="874">
        <v>99.3</v>
      </c>
      <c r="R5" s="874">
        <v>0</v>
      </c>
    </row>
    <row r="6" spans="1:18" s="6" customFormat="1" ht="18" customHeight="1">
      <c r="A6" s="569" t="s">
        <v>49</v>
      </c>
      <c r="B6" s="46">
        <f>SUM(C6:D6)</f>
        <v>317</v>
      </c>
      <c r="C6" s="46">
        <f>SUM(119,49)</f>
        <v>168</v>
      </c>
      <c r="D6" s="46">
        <f>SUM(98,51)</f>
        <v>149</v>
      </c>
      <c r="E6" s="46">
        <f>SUM(115,1,48,)</f>
        <v>164</v>
      </c>
      <c r="F6" s="46">
        <f>SUM(97,1,48,3)</f>
        <v>149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</v>
      </c>
      <c r="N6" s="46">
        <v>0</v>
      </c>
      <c r="O6" s="46">
        <v>1</v>
      </c>
      <c r="P6" s="46">
        <v>0</v>
      </c>
      <c r="Q6" s="875">
        <v>98.7</v>
      </c>
      <c r="R6" s="875">
        <v>0.6</v>
      </c>
    </row>
    <row r="7" spans="1:18" s="6" customFormat="1" ht="18" customHeight="1">
      <c r="A7" s="570" t="s">
        <v>50</v>
      </c>
      <c r="B7" s="31">
        <f>SUM(C7:D7)</f>
        <v>302</v>
      </c>
      <c r="C7" s="31">
        <f>SUM(94,58)</f>
        <v>152</v>
      </c>
      <c r="D7" s="31">
        <f>SUM(100,50)</f>
        <v>150</v>
      </c>
      <c r="E7" s="31">
        <f>SUM(90,1,1,54,1,1,1)</f>
        <v>149</v>
      </c>
      <c r="F7" s="31">
        <f>SUM(97,1,1,48,1,1)</f>
        <v>149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1">
        <v>0</v>
      </c>
      <c r="M7" s="31">
        <v>0</v>
      </c>
      <c r="N7" s="31">
        <v>0</v>
      </c>
      <c r="O7" s="31">
        <v>2</v>
      </c>
      <c r="P7" s="31">
        <v>0</v>
      </c>
      <c r="Q7" s="874">
        <v>98.7</v>
      </c>
      <c r="R7" s="874">
        <v>0</v>
      </c>
    </row>
    <row r="8" spans="1:18" s="6" customFormat="1" ht="18" customHeight="1">
      <c r="A8" s="569" t="s">
        <v>51</v>
      </c>
      <c r="B8" s="46">
        <f>SUM(C8:D8)</f>
        <v>302</v>
      </c>
      <c r="C8" s="46">
        <f>SUM(87,50)</f>
        <v>137</v>
      </c>
      <c r="D8" s="46">
        <f>SUM(114,51)</f>
        <v>165</v>
      </c>
      <c r="E8" s="46">
        <f>SUM(81,3,2,47,1,1)</f>
        <v>135</v>
      </c>
      <c r="F8" s="46">
        <f>SUM(110,2,1,1,45,2,2,1)</f>
        <v>164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1</v>
      </c>
      <c r="N8" s="46">
        <v>0</v>
      </c>
      <c r="O8" s="46">
        <v>1</v>
      </c>
      <c r="P8" s="46">
        <v>1</v>
      </c>
      <c r="Q8" s="875">
        <v>99</v>
      </c>
      <c r="R8" s="875">
        <v>0.3</v>
      </c>
    </row>
    <row r="9" spans="1:18" s="6" customFormat="1" ht="18" customHeight="1">
      <c r="A9" s="571" t="s">
        <v>69</v>
      </c>
      <c r="B9" s="39">
        <f>SUM(C9:D9)</f>
        <v>297</v>
      </c>
      <c r="C9" s="39">
        <f>SUM(94,44)</f>
        <v>138</v>
      </c>
      <c r="D9" s="39">
        <f>SUM(115,44)</f>
        <v>159</v>
      </c>
      <c r="E9" s="39">
        <f>SUM(90,1,1,2,40,1,3)</f>
        <v>138</v>
      </c>
      <c r="F9" s="39">
        <f>SUM(112,2,1,42,1,1)</f>
        <v>159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876">
        <v>100</v>
      </c>
      <c r="R9" s="876">
        <v>0</v>
      </c>
    </row>
    <row r="10" spans="1:18" s="6" customFormat="1" ht="30.75" customHeight="1">
      <c r="A10" s="1498" t="s">
        <v>2264</v>
      </c>
      <c r="B10" s="1498"/>
      <c r="C10" s="1498"/>
      <c r="D10" s="1498"/>
      <c r="E10" s="1498"/>
      <c r="F10" s="1498"/>
      <c r="G10" s="322"/>
      <c r="H10" s="322"/>
      <c r="I10" s="176"/>
      <c r="J10" s="176"/>
      <c r="K10" s="176"/>
      <c r="L10" s="176"/>
      <c r="M10" s="321"/>
      <c r="N10" s="322"/>
      <c r="O10" s="322"/>
      <c r="P10" s="322"/>
      <c r="Q10" s="322"/>
      <c r="R10" s="324" t="s">
        <v>1578</v>
      </c>
    </row>
    <row r="11" spans="1:18" ht="18" customHeight="1">
      <c r="A11" s="877"/>
      <c r="B11" s="877"/>
      <c r="C11" s="877"/>
      <c r="D11" s="877"/>
      <c r="E11" s="877"/>
      <c r="I11" s="878"/>
      <c r="J11" s="878"/>
      <c r="K11" s="878"/>
      <c r="L11" s="878"/>
      <c r="M11" s="191"/>
      <c r="O11" s="187"/>
      <c r="P11" s="187"/>
      <c r="Q11" s="700"/>
      <c r="R11" s="700"/>
    </row>
  </sheetData>
  <mergeCells count="10">
    <mergeCell ref="K3:L3"/>
    <mergeCell ref="M3:N3"/>
    <mergeCell ref="O3:P3"/>
    <mergeCell ref="A10:F10"/>
    <mergeCell ref="A1:F1"/>
    <mergeCell ref="A3:A4"/>
    <mergeCell ref="B3:D3"/>
    <mergeCell ref="E3:F3"/>
    <mergeCell ref="G3:H3"/>
    <mergeCell ref="I3:J3"/>
  </mergeCells>
  <phoneticPr fontId="2"/>
  <pageMargins left="0.39370078740157483" right="0.39370078740157483" top="0.98425196850393704" bottom="0.98425196850393704" header="0.51181102362204722" footer="0.51181102362204722"/>
  <pageSetup paperSize="9" scale="91" orientation="portrait" r:id="rId1"/>
  <headerFooter alignWithMargins="0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5"/>
  <dimension ref="A1:K12"/>
  <sheetViews>
    <sheetView workbookViewId="0"/>
  </sheetViews>
  <sheetFormatPr defaultRowHeight="18" customHeight="1"/>
  <cols>
    <col min="1" max="1" width="10" style="187" customWidth="1"/>
    <col min="2" max="2" width="9.75" style="187" customWidth="1"/>
    <col min="3" max="11" width="7.375" style="187" customWidth="1"/>
    <col min="12" max="16384" width="9" style="187"/>
  </cols>
  <sheetData>
    <row r="1" spans="1:11" ht="18" customHeight="1">
      <c r="A1" s="1333" t="s">
        <v>1623</v>
      </c>
      <c r="B1" s="1333"/>
      <c r="C1" s="1333"/>
      <c r="D1" s="1333"/>
      <c r="E1" s="1333"/>
      <c r="F1" s="534"/>
      <c r="G1" s="534"/>
      <c r="H1" s="534"/>
      <c r="I1" s="534"/>
      <c r="J1" s="1391"/>
      <c r="K1" s="1391"/>
    </row>
    <row r="2" spans="1:11" s="6" customFormat="1" ht="18" customHeight="1">
      <c r="A2" s="560"/>
      <c r="B2" s="560"/>
      <c r="C2" s="560"/>
      <c r="D2" s="560"/>
      <c r="E2" s="560"/>
      <c r="F2" s="536"/>
      <c r="G2" s="536"/>
      <c r="H2" s="536"/>
      <c r="I2" s="536"/>
      <c r="J2" s="324"/>
      <c r="K2" s="324" t="s">
        <v>240</v>
      </c>
    </row>
    <row r="3" spans="1:11" s="6" customFormat="1" ht="18" customHeight="1">
      <c r="A3" s="1334" t="s">
        <v>956</v>
      </c>
      <c r="B3" s="1154" t="s">
        <v>1624</v>
      </c>
      <c r="C3" s="1154" t="s">
        <v>1625</v>
      </c>
      <c r="D3" s="1154"/>
      <c r="E3" s="1154"/>
      <c r="F3" s="1154" t="s">
        <v>1626</v>
      </c>
      <c r="G3" s="1154"/>
      <c r="H3" s="1154" t="s">
        <v>1627</v>
      </c>
      <c r="I3" s="1154"/>
      <c r="J3" s="1164" t="s">
        <v>1586</v>
      </c>
      <c r="K3" s="1185" t="s">
        <v>1587</v>
      </c>
    </row>
    <row r="4" spans="1:11" s="6" customFormat="1" ht="18" customHeight="1">
      <c r="A4" s="1336"/>
      <c r="B4" s="1328"/>
      <c r="C4" s="249" t="s">
        <v>617</v>
      </c>
      <c r="D4" s="249" t="s">
        <v>138</v>
      </c>
      <c r="E4" s="249" t="s">
        <v>139</v>
      </c>
      <c r="F4" s="249" t="s">
        <v>138</v>
      </c>
      <c r="G4" s="249" t="s">
        <v>139</v>
      </c>
      <c r="H4" s="249" t="s">
        <v>138</v>
      </c>
      <c r="I4" s="249" t="s">
        <v>139</v>
      </c>
      <c r="J4" s="1186"/>
      <c r="K4" s="1187"/>
    </row>
    <row r="5" spans="1:11" s="6" customFormat="1" ht="18" customHeight="1">
      <c r="A5" s="568" t="s">
        <v>243</v>
      </c>
      <c r="B5" s="31">
        <v>1</v>
      </c>
      <c r="C5" s="31">
        <f>SUM(D5:E5)</f>
        <v>870</v>
      </c>
      <c r="D5" s="31">
        <f>SUM(F5,H5)</f>
        <v>454</v>
      </c>
      <c r="E5" s="31">
        <f>SUM(G5,I5)</f>
        <v>416</v>
      </c>
      <c r="F5" s="31">
        <v>347</v>
      </c>
      <c r="G5" s="31">
        <v>304</v>
      </c>
      <c r="H5" s="31">
        <v>107</v>
      </c>
      <c r="I5" s="31">
        <v>112</v>
      </c>
      <c r="J5" s="31">
        <v>61</v>
      </c>
      <c r="K5" s="31">
        <v>6</v>
      </c>
    </row>
    <row r="6" spans="1:11" s="6" customFormat="1" ht="18" customHeight="1">
      <c r="A6" s="569" t="s">
        <v>49</v>
      </c>
      <c r="B6" s="46">
        <v>1</v>
      </c>
      <c r="C6" s="46">
        <f>SUM(D6:E6)</f>
        <v>825</v>
      </c>
      <c r="D6" s="46">
        <f t="shared" ref="D6:E9" si="0">SUM(F6,H6)</f>
        <v>463</v>
      </c>
      <c r="E6" s="46">
        <f t="shared" si="0"/>
        <v>362</v>
      </c>
      <c r="F6" s="46">
        <v>360</v>
      </c>
      <c r="G6" s="46">
        <v>262</v>
      </c>
      <c r="H6" s="46">
        <v>103</v>
      </c>
      <c r="I6" s="46">
        <v>100</v>
      </c>
      <c r="J6" s="46">
        <v>64</v>
      </c>
      <c r="K6" s="46">
        <v>5</v>
      </c>
    </row>
    <row r="7" spans="1:11" s="6" customFormat="1" ht="18" customHeight="1">
      <c r="A7" s="570" t="s">
        <v>50</v>
      </c>
      <c r="B7" s="31">
        <v>1</v>
      </c>
      <c r="C7" s="31">
        <f>SUM(D7:E7)</f>
        <v>804</v>
      </c>
      <c r="D7" s="31">
        <f t="shared" si="0"/>
        <v>444</v>
      </c>
      <c r="E7" s="31">
        <f t="shared" si="0"/>
        <v>360</v>
      </c>
      <c r="F7" s="31">
        <v>358</v>
      </c>
      <c r="G7" s="31">
        <v>268</v>
      </c>
      <c r="H7" s="31">
        <v>86</v>
      </c>
      <c r="I7" s="31">
        <v>92</v>
      </c>
      <c r="J7" s="31">
        <v>60</v>
      </c>
      <c r="K7" s="31">
        <v>6</v>
      </c>
    </row>
    <row r="8" spans="1:11" s="6" customFormat="1" ht="18" customHeight="1">
      <c r="A8" s="569" t="s">
        <v>51</v>
      </c>
      <c r="B8" s="46">
        <v>1</v>
      </c>
      <c r="C8" s="46">
        <f>SUM(D8:E8)</f>
        <v>807</v>
      </c>
      <c r="D8" s="46">
        <f>SUM(F8,H8)</f>
        <v>478</v>
      </c>
      <c r="E8" s="46">
        <f t="shared" si="0"/>
        <v>329</v>
      </c>
      <c r="F8" s="46">
        <v>391</v>
      </c>
      <c r="G8" s="46">
        <v>245</v>
      </c>
      <c r="H8" s="46">
        <v>87</v>
      </c>
      <c r="I8" s="46">
        <v>84</v>
      </c>
      <c r="J8" s="46">
        <v>63</v>
      </c>
      <c r="K8" s="46">
        <v>4</v>
      </c>
    </row>
    <row r="9" spans="1:11" s="6" customFormat="1" ht="18" customHeight="1">
      <c r="A9" s="571" t="s">
        <v>69</v>
      </c>
      <c r="B9" s="39">
        <v>1</v>
      </c>
      <c r="C9" s="39">
        <f>SUM(D9:E9)</f>
        <v>752</v>
      </c>
      <c r="D9" s="39">
        <f t="shared" si="0"/>
        <v>422</v>
      </c>
      <c r="E9" s="39">
        <f t="shared" si="0"/>
        <v>330</v>
      </c>
      <c r="F9" s="39">
        <v>347</v>
      </c>
      <c r="G9" s="39">
        <v>256</v>
      </c>
      <c r="H9" s="39">
        <v>75</v>
      </c>
      <c r="I9" s="39">
        <v>74</v>
      </c>
      <c r="J9" s="39">
        <v>62</v>
      </c>
      <c r="K9" s="39">
        <v>4</v>
      </c>
    </row>
    <row r="10" spans="1:11" s="6" customFormat="1" ht="18" customHeight="1">
      <c r="A10" s="322" t="s">
        <v>1392</v>
      </c>
      <c r="B10" s="322"/>
      <c r="C10" s="322"/>
      <c r="D10" s="322"/>
      <c r="E10" s="322"/>
      <c r="F10" s="322"/>
      <c r="G10" s="322"/>
      <c r="H10" s="322"/>
      <c r="I10" s="322"/>
      <c r="J10" s="322"/>
      <c r="K10" s="324" t="s">
        <v>1578</v>
      </c>
    </row>
    <row r="11" spans="1:11" s="6" customFormat="1" ht="18" customHeight="1"/>
    <row r="12" spans="1:11" s="6" customFormat="1" ht="18" customHeight="1"/>
  </sheetData>
  <mergeCells count="9">
    <mergeCell ref="A1:E1"/>
    <mergeCell ref="J1:K1"/>
    <mergeCell ref="A3:A4"/>
    <mergeCell ref="B3:B4"/>
    <mergeCell ref="C3:E3"/>
    <mergeCell ref="F3:G3"/>
    <mergeCell ref="H3:I3"/>
    <mergeCell ref="J3:J4"/>
    <mergeCell ref="K3:K4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6"/>
  <dimension ref="A1:G15"/>
  <sheetViews>
    <sheetView topLeftCell="A7" workbookViewId="0"/>
  </sheetViews>
  <sheetFormatPr defaultRowHeight="18" customHeight="1"/>
  <cols>
    <col min="1" max="1" width="14.625" style="187" customWidth="1"/>
    <col min="2" max="7" width="10.625" style="187" customWidth="1"/>
    <col min="8" max="16384" width="9" style="187"/>
  </cols>
  <sheetData>
    <row r="1" spans="1:7" ht="18" customHeight="1">
      <c r="A1" s="1333" t="s">
        <v>1628</v>
      </c>
      <c r="B1" s="1333"/>
      <c r="C1" s="1333"/>
      <c r="D1" s="1333"/>
      <c r="E1" s="1333"/>
      <c r="F1" s="1391"/>
      <c r="G1" s="1391"/>
    </row>
    <row r="2" spans="1:7" s="6" customFormat="1" ht="18" customHeight="1">
      <c r="A2" s="560"/>
      <c r="B2" s="560"/>
      <c r="C2" s="560"/>
      <c r="D2" s="560"/>
      <c r="E2" s="560"/>
      <c r="F2" s="324"/>
      <c r="G2" s="324" t="s">
        <v>240</v>
      </c>
    </row>
    <row r="3" spans="1:7" s="6" customFormat="1" ht="18" customHeight="1">
      <c r="A3" s="1334" t="s">
        <v>956</v>
      </c>
      <c r="B3" s="1161" t="s">
        <v>1580</v>
      </c>
      <c r="C3" s="1154" t="s">
        <v>1625</v>
      </c>
      <c r="D3" s="1154"/>
      <c r="E3" s="1154"/>
      <c r="F3" s="1164" t="s">
        <v>1586</v>
      </c>
      <c r="G3" s="1185" t="s">
        <v>1587</v>
      </c>
    </row>
    <row r="4" spans="1:7" s="6" customFormat="1" ht="18" customHeight="1">
      <c r="A4" s="1336"/>
      <c r="B4" s="1199"/>
      <c r="C4" s="249" t="s">
        <v>617</v>
      </c>
      <c r="D4" s="249" t="s">
        <v>138</v>
      </c>
      <c r="E4" s="249" t="s">
        <v>139</v>
      </c>
      <c r="F4" s="1186"/>
      <c r="G4" s="1187"/>
    </row>
    <row r="5" spans="1:7" s="6" customFormat="1" ht="18" customHeight="1">
      <c r="A5" s="568" t="s">
        <v>243</v>
      </c>
      <c r="B5" s="31">
        <v>2</v>
      </c>
      <c r="C5" s="31">
        <f>SUM(D5:E5)</f>
        <v>287</v>
      </c>
      <c r="D5" s="31">
        <v>104</v>
      </c>
      <c r="E5" s="31">
        <v>183</v>
      </c>
      <c r="F5" s="31">
        <v>24</v>
      </c>
      <c r="G5" s="31">
        <v>12</v>
      </c>
    </row>
    <row r="6" spans="1:7" s="6" customFormat="1" ht="18" customHeight="1">
      <c r="A6" s="879" t="s">
        <v>49</v>
      </c>
      <c r="B6" s="880">
        <v>2</v>
      </c>
      <c r="C6" s="880">
        <f>SUM(D6:E6)</f>
        <v>282</v>
      </c>
      <c r="D6" s="880">
        <v>96</v>
      </c>
      <c r="E6" s="880">
        <v>186</v>
      </c>
      <c r="F6" s="880">
        <v>26</v>
      </c>
      <c r="G6" s="880">
        <v>11</v>
      </c>
    </row>
    <row r="7" spans="1:7" s="6" customFormat="1" ht="18" customHeight="1">
      <c r="A7" s="570" t="s">
        <v>50</v>
      </c>
      <c r="B7" s="31">
        <v>2</v>
      </c>
      <c r="C7" s="31">
        <f>SUM(D7:E7)</f>
        <v>285</v>
      </c>
      <c r="D7" s="31">
        <v>101</v>
      </c>
      <c r="E7" s="31">
        <v>184</v>
      </c>
      <c r="F7" s="31">
        <v>25</v>
      </c>
      <c r="G7" s="31">
        <v>10</v>
      </c>
    </row>
    <row r="8" spans="1:7" s="6" customFormat="1" ht="18" customHeight="1">
      <c r="A8" s="879" t="s">
        <v>51</v>
      </c>
      <c r="B8" s="880">
        <v>2</v>
      </c>
      <c r="C8" s="880">
        <f>SUM(D8:E8)</f>
        <v>295</v>
      </c>
      <c r="D8" s="880">
        <v>96</v>
      </c>
      <c r="E8" s="880">
        <v>199</v>
      </c>
      <c r="F8" s="880">
        <v>25</v>
      </c>
      <c r="G8" s="880">
        <v>7</v>
      </c>
    </row>
    <row r="9" spans="1:7" s="6" customFormat="1" ht="18" customHeight="1">
      <c r="A9" s="571" t="s">
        <v>69</v>
      </c>
      <c r="B9" s="39">
        <v>2</v>
      </c>
      <c r="C9" s="39">
        <f>SUM(D9:E9)</f>
        <v>299</v>
      </c>
      <c r="D9" s="39">
        <v>113</v>
      </c>
      <c r="E9" s="39">
        <v>186</v>
      </c>
      <c r="F9" s="39">
        <v>25</v>
      </c>
      <c r="G9" s="39">
        <v>7</v>
      </c>
    </row>
    <row r="10" spans="1:7" s="6" customFormat="1" ht="18" customHeight="1">
      <c r="A10" s="322" t="s">
        <v>1392</v>
      </c>
      <c r="B10" s="322"/>
      <c r="C10" s="322"/>
      <c r="D10" s="322"/>
      <c r="E10" s="322"/>
      <c r="F10" s="322"/>
      <c r="G10" s="324" t="s">
        <v>1578</v>
      </c>
    </row>
    <row r="11" spans="1:7" s="6" customFormat="1" ht="18" customHeight="1"/>
    <row r="12" spans="1:7" s="6" customFormat="1" ht="18" customHeight="1"/>
    <row r="13" spans="1:7" s="6" customFormat="1" ht="18" customHeight="1"/>
    <row r="14" spans="1:7" s="6" customFormat="1" ht="18" customHeight="1"/>
    <row r="15" spans="1:7" s="6" customFormat="1" ht="18" customHeight="1"/>
  </sheetData>
  <mergeCells count="7">
    <mergeCell ref="A1:E1"/>
    <mergeCell ref="F1:G1"/>
    <mergeCell ref="A3:A4"/>
    <mergeCell ref="B3:B4"/>
    <mergeCell ref="C3:E3"/>
    <mergeCell ref="F3:F4"/>
    <mergeCell ref="G3:G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7"/>
  <dimension ref="A1:H117"/>
  <sheetViews>
    <sheetView view="pageBreakPreview" topLeftCell="A70" zoomScaleNormal="100" zoomScaleSheetLayoutView="100" workbookViewId="0"/>
  </sheetViews>
  <sheetFormatPr defaultRowHeight="14.25"/>
  <cols>
    <col min="1" max="1" width="15.125" style="187" customWidth="1"/>
    <col min="2" max="2" width="25.75" style="187" customWidth="1"/>
    <col min="3" max="3" width="5" style="555" bestFit="1" customWidth="1"/>
    <col min="4" max="4" width="9" style="187"/>
    <col min="5" max="5" width="12.25" style="187" bestFit="1" customWidth="1"/>
    <col min="6" max="6" width="10.25" style="555" bestFit="1" customWidth="1"/>
    <col min="7" max="7" width="14.125" style="187" customWidth="1"/>
    <col min="8" max="8" width="9" style="902"/>
    <col min="9" max="256" width="9" style="187"/>
    <col min="257" max="257" width="15.125" style="187" customWidth="1"/>
    <col min="258" max="258" width="25.75" style="187" customWidth="1"/>
    <col min="259" max="259" width="5" style="187" bestFit="1" customWidth="1"/>
    <col min="260" max="260" width="9" style="187"/>
    <col min="261" max="261" width="12.25" style="187" bestFit="1" customWidth="1"/>
    <col min="262" max="262" width="10.25" style="187" bestFit="1" customWidth="1"/>
    <col min="263" max="263" width="14.125" style="187" customWidth="1"/>
    <col min="264" max="512" width="9" style="187"/>
    <col min="513" max="513" width="15.125" style="187" customWidth="1"/>
    <col min="514" max="514" width="25.75" style="187" customWidth="1"/>
    <col min="515" max="515" width="5" style="187" bestFit="1" customWidth="1"/>
    <col min="516" max="516" width="9" style="187"/>
    <col min="517" max="517" width="12.25" style="187" bestFit="1" customWidth="1"/>
    <col min="518" max="518" width="10.25" style="187" bestFit="1" customWidth="1"/>
    <col min="519" max="519" width="14.125" style="187" customWidth="1"/>
    <col min="520" max="768" width="9" style="187"/>
    <col min="769" max="769" width="15.125" style="187" customWidth="1"/>
    <col min="770" max="770" width="25.75" style="187" customWidth="1"/>
    <col min="771" max="771" width="5" style="187" bestFit="1" customWidth="1"/>
    <col min="772" max="772" width="9" style="187"/>
    <col min="773" max="773" width="12.25" style="187" bestFit="1" customWidth="1"/>
    <col min="774" max="774" width="10.25" style="187" bestFit="1" customWidth="1"/>
    <col min="775" max="775" width="14.125" style="187" customWidth="1"/>
    <col min="776" max="1024" width="9" style="187"/>
    <col min="1025" max="1025" width="15.125" style="187" customWidth="1"/>
    <col min="1026" max="1026" width="25.75" style="187" customWidth="1"/>
    <col min="1027" max="1027" width="5" style="187" bestFit="1" customWidth="1"/>
    <col min="1028" max="1028" width="9" style="187"/>
    <col min="1029" max="1029" width="12.25" style="187" bestFit="1" customWidth="1"/>
    <col min="1030" max="1030" width="10.25" style="187" bestFit="1" customWidth="1"/>
    <col min="1031" max="1031" width="14.125" style="187" customWidth="1"/>
    <col min="1032" max="1280" width="9" style="187"/>
    <col min="1281" max="1281" width="15.125" style="187" customWidth="1"/>
    <col min="1282" max="1282" width="25.75" style="187" customWidth="1"/>
    <col min="1283" max="1283" width="5" style="187" bestFit="1" customWidth="1"/>
    <col min="1284" max="1284" width="9" style="187"/>
    <col min="1285" max="1285" width="12.25" style="187" bestFit="1" customWidth="1"/>
    <col min="1286" max="1286" width="10.25" style="187" bestFit="1" customWidth="1"/>
    <col min="1287" max="1287" width="14.125" style="187" customWidth="1"/>
    <col min="1288" max="1536" width="9" style="187"/>
    <col min="1537" max="1537" width="15.125" style="187" customWidth="1"/>
    <col min="1538" max="1538" width="25.75" style="187" customWidth="1"/>
    <col min="1539" max="1539" width="5" style="187" bestFit="1" customWidth="1"/>
    <col min="1540" max="1540" width="9" style="187"/>
    <col min="1541" max="1541" width="12.25" style="187" bestFit="1" customWidth="1"/>
    <col min="1542" max="1542" width="10.25" style="187" bestFit="1" customWidth="1"/>
    <col min="1543" max="1543" width="14.125" style="187" customWidth="1"/>
    <col min="1544" max="1792" width="9" style="187"/>
    <col min="1793" max="1793" width="15.125" style="187" customWidth="1"/>
    <col min="1794" max="1794" width="25.75" style="187" customWidth="1"/>
    <col min="1795" max="1795" width="5" style="187" bestFit="1" customWidth="1"/>
    <col min="1796" max="1796" width="9" style="187"/>
    <col min="1797" max="1797" width="12.25" style="187" bestFit="1" customWidth="1"/>
    <col min="1798" max="1798" width="10.25" style="187" bestFit="1" customWidth="1"/>
    <col min="1799" max="1799" width="14.125" style="187" customWidth="1"/>
    <col min="1800" max="2048" width="9" style="187"/>
    <col min="2049" max="2049" width="15.125" style="187" customWidth="1"/>
    <col min="2050" max="2050" width="25.75" style="187" customWidth="1"/>
    <col min="2051" max="2051" width="5" style="187" bestFit="1" customWidth="1"/>
    <col min="2052" max="2052" width="9" style="187"/>
    <col min="2053" max="2053" width="12.25" style="187" bestFit="1" customWidth="1"/>
    <col min="2054" max="2054" width="10.25" style="187" bestFit="1" customWidth="1"/>
    <col min="2055" max="2055" width="14.125" style="187" customWidth="1"/>
    <col min="2056" max="2304" width="9" style="187"/>
    <col min="2305" max="2305" width="15.125" style="187" customWidth="1"/>
    <col min="2306" max="2306" width="25.75" style="187" customWidth="1"/>
    <col min="2307" max="2307" width="5" style="187" bestFit="1" customWidth="1"/>
    <col min="2308" max="2308" width="9" style="187"/>
    <col min="2309" max="2309" width="12.25" style="187" bestFit="1" customWidth="1"/>
    <col min="2310" max="2310" width="10.25" style="187" bestFit="1" customWidth="1"/>
    <col min="2311" max="2311" width="14.125" style="187" customWidth="1"/>
    <col min="2312" max="2560" width="9" style="187"/>
    <col min="2561" max="2561" width="15.125" style="187" customWidth="1"/>
    <col min="2562" max="2562" width="25.75" style="187" customWidth="1"/>
    <col min="2563" max="2563" width="5" style="187" bestFit="1" customWidth="1"/>
    <col min="2564" max="2564" width="9" style="187"/>
    <col min="2565" max="2565" width="12.25" style="187" bestFit="1" customWidth="1"/>
    <col min="2566" max="2566" width="10.25" style="187" bestFit="1" customWidth="1"/>
    <col min="2567" max="2567" width="14.125" style="187" customWidth="1"/>
    <col min="2568" max="2816" width="9" style="187"/>
    <col min="2817" max="2817" width="15.125" style="187" customWidth="1"/>
    <col min="2818" max="2818" width="25.75" style="187" customWidth="1"/>
    <col min="2819" max="2819" width="5" style="187" bestFit="1" customWidth="1"/>
    <col min="2820" max="2820" width="9" style="187"/>
    <col min="2821" max="2821" width="12.25" style="187" bestFit="1" customWidth="1"/>
    <col min="2822" max="2822" width="10.25" style="187" bestFit="1" customWidth="1"/>
    <col min="2823" max="2823" width="14.125" style="187" customWidth="1"/>
    <col min="2824" max="3072" width="9" style="187"/>
    <col min="3073" max="3073" width="15.125" style="187" customWidth="1"/>
    <col min="3074" max="3074" width="25.75" style="187" customWidth="1"/>
    <col min="3075" max="3075" width="5" style="187" bestFit="1" customWidth="1"/>
    <col min="3076" max="3076" width="9" style="187"/>
    <col min="3077" max="3077" width="12.25" style="187" bestFit="1" customWidth="1"/>
    <col min="3078" max="3078" width="10.25" style="187" bestFit="1" customWidth="1"/>
    <col min="3079" max="3079" width="14.125" style="187" customWidth="1"/>
    <col min="3080" max="3328" width="9" style="187"/>
    <col min="3329" max="3329" width="15.125" style="187" customWidth="1"/>
    <col min="3330" max="3330" width="25.75" style="187" customWidth="1"/>
    <col min="3331" max="3331" width="5" style="187" bestFit="1" customWidth="1"/>
    <col min="3332" max="3332" width="9" style="187"/>
    <col min="3333" max="3333" width="12.25" style="187" bestFit="1" customWidth="1"/>
    <col min="3334" max="3334" width="10.25" style="187" bestFit="1" customWidth="1"/>
    <col min="3335" max="3335" width="14.125" style="187" customWidth="1"/>
    <col min="3336" max="3584" width="9" style="187"/>
    <col min="3585" max="3585" width="15.125" style="187" customWidth="1"/>
    <col min="3586" max="3586" width="25.75" style="187" customWidth="1"/>
    <col min="3587" max="3587" width="5" style="187" bestFit="1" customWidth="1"/>
    <col min="3588" max="3588" width="9" style="187"/>
    <col min="3589" max="3589" width="12.25" style="187" bestFit="1" customWidth="1"/>
    <col min="3590" max="3590" width="10.25" style="187" bestFit="1" customWidth="1"/>
    <col min="3591" max="3591" width="14.125" style="187" customWidth="1"/>
    <col min="3592" max="3840" width="9" style="187"/>
    <col min="3841" max="3841" width="15.125" style="187" customWidth="1"/>
    <col min="3842" max="3842" width="25.75" style="187" customWidth="1"/>
    <col min="3843" max="3843" width="5" style="187" bestFit="1" customWidth="1"/>
    <col min="3844" max="3844" width="9" style="187"/>
    <col min="3845" max="3845" width="12.25" style="187" bestFit="1" customWidth="1"/>
    <col min="3846" max="3846" width="10.25" style="187" bestFit="1" customWidth="1"/>
    <col min="3847" max="3847" width="14.125" style="187" customWidth="1"/>
    <col min="3848" max="4096" width="9" style="187"/>
    <col min="4097" max="4097" width="15.125" style="187" customWidth="1"/>
    <col min="4098" max="4098" width="25.75" style="187" customWidth="1"/>
    <col min="4099" max="4099" width="5" style="187" bestFit="1" customWidth="1"/>
    <col min="4100" max="4100" width="9" style="187"/>
    <col min="4101" max="4101" width="12.25" style="187" bestFit="1" customWidth="1"/>
    <col min="4102" max="4102" width="10.25" style="187" bestFit="1" customWidth="1"/>
    <col min="4103" max="4103" width="14.125" style="187" customWidth="1"/>
    <col min="4104" max="4352" width="9" style="187"/>
    <col min="4353" max="4353" width="15.125" style="187" customWidth="1"/>
    <col min="4354" max="4354" width="25.75" style="187" customWidth="1"/>
    <col min="4355" max="4355" width="5" style="187" bestFit="1" customWidth="1"/>
    <col min="4356" max="4356" width="9" style="187"/>
    <col min="4357" max="4357" width="12.25" style="187" bestFit="1" customWidth="1"/>
    <col min="4358" max="4358" width="10.25" style="187" bestFit="1" customWidth="1"/>
    <col min="4359" max="4359" width="14.125" style="187" customWidth="1"/>
    <col min="4360" max="4608" width="9" style="187"/>
    <col min="4609" max="4609" width="15.125" style="187" customWidth="1"/>
    <col min="4610" max="4610" width="25.75" style="187" customWidth="1"/>
    <col min="4611" max="4611" width="5" style="187" bestFit="1" customWidth="1"/>
    <col min="4612" max="4612" width="9" style="187"/>
    <col min="4613" max="4613" width="12.25" style="187" bestFit="1" customWidth="1"/>
    <col min="4614" max="4614" width="10.25" style="187" bestFit="1" customWidth="1"/>
    <col min="4615" max="4615" width="14.125" style="187" customWidth="1"/>
    <col min="4616" max="4864" width="9" style="187"/>
    <col min="4865" max="4865" width="15.125" style="187" customWidth="1"/>
    <col min="4866" max="4866" width="25.75" style="187" customWidth="1"/>
    <col min="4867" max="4867" width="5" style="187" bestFit="1" customWidth="1"/>
    <col min="4868" max="4868" width="9" style="187"/>
    <col min="4869" max="4869" width="12.25" style="187" bestFit="1" customWidth="1"/>
    <col min="4870" max="4870" width="10.25" style="187" bestFit="1" customWidth="1"/>
    <col min="4871" max="4871" width="14.125" style="187" customWidth="1"/>
    <col min="4872" max="5120" width="9" style="187"/>
    <col min="5121" max="5121" width="15.125" style="187" customWidth="1"/>
    <col min="5122" max="5122" width="25.75" style="187" customWidth="1"/>
    <col min="5123" max="5123" width="5" style="187" bestFit="1" customWidth="1"/>
    <col min="5124" max="5124" width="9" style="187"/>
    <col min="5125" max="5125" width="12.25" style="187" bestFit="1" customWidth="1"/>
    <col min="5126" max="5126" width="10.25" style="187" bestFit="1" customWidth="1"/>
    <col min="5127" max="5127" width="14.125" style="187" customWidth="1"/>
    <col min="5128" max="5376" width="9" style="187"/>
    <col min="5377" max="5377" width="15.125" style="187" customWidth="1"/>
    <col min="5378" max="5378" width="25.75" style="187" customWidth="1"/>
    <col min="5379" max="5379" width="5" style="187" bestFit="1" customWidth="1"/>
    <col min="5380" max="5380" width="9" style="187"/>
    <col min="5381" max="5381" width="12.25" style="187" bestFit="1" customWidth="1"/>
    <col min="5382" max="5382" width="10.25" style="187" bestFit="1" customWidth="1"/>
    <col min="5383" max="5383" width="14.125" style="187" customWidth="1"/>
    <col min="5384" max="5632" width="9" style="187"/>
    <col min="5633" max="5633" width="15.125" style="187" customWidth="1"/>
    <col min="5634" max="5634" width="25.75" style="187" customWidth="1"/>
    <col min="5635" max="5635" width="5" style="187" bestFit="1" customWidth="1"/>
    <col min="5636" max="5636" width="9" style="187"/>
    <col min="5637" max="5637" width="12.25" style="187" bestFit="1" customWidth="1"/>
    <col min="5638" max="5638" width="10.25" style="187" bestFit="1" customWidth="1"/>
    <col min="5639" max="5639" width="14.125" style="187" customWidth="1"/>
    <col min="5640" max="5888" width="9" style="187"/>
    <col min="5889" max="5889" width="15.125" style="187" customWidth="1"/>
    <col min="5890" max="5890" width="25.75" style="187" customWidth="1"/>
    <col min="5891" max="5891" width="5" style="187" bestFit="1" customWidth="1"/>
    <col min="5892" max="5892" width="9" style="187"/>
    <col min="5893" max="5893" width="12.25" style="187" bestFit="1" customWidth="1"/>
    <col min="5894" max="5894" width="10.25" style="187" bestFit="1" customWidth="1"/>
    <col min="5895" max="5895" width="14.125" style="187" customWidth="1"/>
    <col min="5896" max="6144" width="9" style="187"/>
    <col min="6145" max="6145" width="15.125" style="187" customWidth="1"/>
    <col min="6146" max="6146" width="25.75" style="187" customWidth="1"/>
    <col min="6147" max="6147" width="5" style="187" bestFit="1" customWidth="1"/>
    <col min="6148" max="6148" width="9" style="187"/>
    <col min="6149" max="6149" width="12.25" style="187" bestFit="1" customWidth="1"/>
    <col min="6150" max="6150" width="10.25" style="187" bestFit="1" customWidth="1"/>
    <col min="6151" max="6151" width="14.125" style="187" customWidth="1"/>
    <col min="6152" max="6400" width="9" style="187"/>
    <col min="6401" max="6401" width="15.125" style="187" customWidth="1"/>
    <col min="6402" max="6402" width="25.75" style="187" customWidth="1"/>
    <col min="6403" max="6403" width="5" style="187" bestFit="1" customWidth="1"/>
    <col min="6404" max="6404" width="9" style="187"/>
    <col min="6405" max="6405" width="12.25" style="187" bestFit="1" customWidth="1"/>
    <col min="6406" max="6406" width="10.25" style="187" bestFit="1" customWidth="1"/>
    <col min="6407" max="6407" width="14.125" style="187" customWidth="1"/>
    <col min="6408" max="6656" width="9" style="187"/>
    <col min="6657" max="6657" width="15.125" style="187" customWidth="1"/>
    <col min="6658" max="6658" width="25.75" style="187" customWidth="1"/>
    <col min="6659" max="6659" width="5" style="187" bestFit="1" customWidth="1"/>
    <col min="6660" max="6660" width="9" style="187"/>
    <col min="6661" max="6661" width="12.25" style="187" bestFit="1" customWidth="1"/>
    <col min="6662" max="6662" width="10.25" style="187" bestFit="1" customWidth="1"/>
    <col min="6663" max="6663" width="14.125" style="187" customWidth="1"/>
    <col min="6664" max="6912" width="9" style="187"/>
    <col min="6913" max="6913" width="15.125" style="187" customWidth="1"/>
    <col min="6914" max="6914" width="25.75" style="187" customWidth="1"/>
    <col min="6915" max="6915" width="5" style="187" bestFit="1" customWidth="1"/>
    <col min="6916" max="6916" width="9" style="187"/>
    <col min="6917" max="6917" width="12.25" style="187" bestFit="1" customWidth="1"/>
    <col min="6918" max="6918" width="10.25" style="187" bestFit="1" customWidth="1"/>
    <col min="6919" max="6919" width="14.125" style="187" customWidth="1"/>
    <col min="6920" max="7168" width="9" style="187"/>
    <col min="7169" max="7169" width="15.125" style="187" customWidth="1"/>
    <col min="7170" max="7170" width="25.75" style="187" customWidth="1"/>
    <col min="7171" max="7171" width="5" style="187" bestFit="1" customWidth="1"/>
    <col min="7172" max="7172" width="9" style="187"/>
    <col min="7173" max="7173" width="12.25" style="187" bestFit="1" customWidth="1"/>
    <col min="7174" max="7174" width="10.25" style="187" bestFit="1" customWidth="1"/>
    <col min="7175" max="7175" width="14.125" style="187" customWidth="1"/>
    <col min="7176" max="7424" width="9" style="187"/>
    <col min="7425" max="7425" width="15.125" style="187" customWidth="1"/>
    <col min="7426" max="7426" width="25.75" style="187" customWidth="1"/>
    <col min="7427" max="7427" width="5" style="187" bestFit="1" customWidth="1"/>
    <col min="7428" max="7428" width="9" style="187"/>
    <col min="7429" max="7429" width="12.25" style="187" bestFit="1" customWidth="1"/>
    <col min="7430" max="7430" width="10.25" style="187" bestFit="1" customWidth="1"/>
    <col min="7431" max="7431" width="14.125" style="187" customWidth="1"/>
    <col min="7432" max="7680" width="9" style="187"/>
    <col min="7681" max="7681" width="15.125" style="187" customWidth="1"/>
    <col min="7682" max="7682" width="25.75" style="187" customWidth="1"/>
    <col min="7683" max="7683" width="5" style="187" bestFit="1" customWidth="1"/>
    <col min="7684" max="7684" width="9" style="187"/>
    <col min="7685" max="7685" width="12.25" style="187" bestFit="1" customWidth="1"/>
    <col min="7686" max="7686" width="10.25" style="187" bestFit="1" customWidth="1"/>
    <col min="7687" max="7687" width="14.125" style="187" customWidth="1"/>
    <col min="7688" max="7936" width="9" style="187"/>
    <col min="7937" max="7937" width="15.125" style="187" customWidth="1"/>
    <col min="7938" max="7938" width="25.75" style="187" customWidth="1"/>
    <col min="7939" max="7939" width="5" style="187" bestFit="1" customWidth="1"/>
    <col min="7940" max="7940" width="9" style="187"/>
    <col min="7941" max="7941" width="12.25" style="187" bestFit="1" customWidth="1"/>
    <col min="7942" max="7942" width="10.25" style="187" bestFit="1" customWidth="1"/>
    <col min="7943" max="7943" width="14.125" style="187" customWidth="1"/>
    <col min="7944" max="8192" width="9" style="187"/>
    <col min="8193" max="8193" width="15.125" style="187" customWidth="1"/>
    <col min="8194" max="8194" width="25.75" style="187" customWidth="1"/>
    <col min="8195" max="8195" width="5" style="187" bestFit="1" customWidth="1"/>
    <col min="8196" max="8196" width="9" style="187"/>
    <col min="8197" max="8197" width="12.25" style="187" bestFit="1" customWidth="1"/>
    <col min="8198" max="8198" width="10.25" style="187" bestFit="1" customWidth="1"/>
    <col min="8199" max="8199" width="14.125" style="187" customWidth="1"/>
    <col min="8200" max="8448" width="9" style="187"/>
    <col min="8449" max="8449" width="15.125" style="187" customWidth="1"/>
    <col min="8450" max="8450" width="25.75" style="187" customWidth="1"/>
    <col min="8451" max="8451" width="5" style="187" bestFit="1" customWidth="1"/>
    <col min="8452" max="8452" width="9" style="187"/>
    <col min="8453" max="8453" width="12.25" style="187" bestFit="1" customWidth="1"/>
    <col min="8454" max="8454" width="10.25" style="187" bestFit="1" customWidth="1"/>
    <col min="8455" max="8455" width="14.125" style="187" customWidth="1"/>
    <col min="8456" max="8704" width="9" style="187"/>
    <col min="8705" max="8705" width="15.125" style="187" customWidth="1"/>
    <col min="8706" max="8706" width="25.75" style="187" customWidth="1"/>
    <col min="8707" max="8707" width="5" style="187" bestFit="1" customWidth="1"/>
    <col min="8708" max="8708" width="9" style="187"/>
    <col min="8709" max="8709" width="12.25" style="187" bestFit="1" customWidth="1"/>
    <col min="8710" max="8710" width="10.25" style="187" bestFit="1" customWidth="1"/>
    <col min="8711" max="8711" width="14.125" style="187" customWidth="1"/>
    <col min="8712" max="8960" width="9" style="187"/>
    <col min="8961" max="8961" width="15.125" style="187" customWidth="1"/>
    <col min="8962" max="8962" width="25.75" style="187" customWidth="1"/>
    <col min="8963" max="8963" width="5" style="187" bestFit="1" customWidth="1"/>
    <col min="8964" max="8964" width="9" style="187"/>
    <col min="8965" max="8965" width="12.25" style="187" bestFit="1" customWidth="1"/>
    <col min="8966" max="8966" width="10.25" style="187" bestFit="1" customWidth="1"/>
    <col min="8967" max="8967" width="14.125" style="187" customWidth="1"/>
    <col min="8968" max="9216" width="9" style="187"/>
    <col min="9217" max="9217" width="15.125" style="187" customWidth="1"/>
    <col min="9218" max="9218" width="25.75" style="187" customWidth="1"/>
    <col min="9219" max="9219" width="5" style="187" bestFit="1" customWidth="1"/>
    <col min="9220" max="9220" width="9" style="187"/>
    <col min="9221" max="9221" width="12.25" style="187" bestFit="1" customWidth="1"/>
    <col min="9222" max="9222" width="10.25" style="187" bestFit="1" customWidth="1"/>
    <col min="9223" max="9223" width="14.125" style="187" customWidth="1"/>
    <col min="9224" max="9472" width="9" style="187"/>
    <col min="9473" max="9473" width="15.125" style="187" customWidth="1"/>
    <col min="9474" max="9474" width="25.75" style="187" customWidth="1"/>
    <col min="9475" max="9475" width="5" style="187" bestFit="1" customWidth="1"/>
    <col min="9476" max="9476" width="9" style="187"/>
    <col min="9477" max="9477" width="12.25" style="187" bestFit="1" customWidth="1"/>
    <col min="9478" max="9478" width="10.25" style="187" bestFit="1" customWidth="1"/>
    <col min="9479" max="9479" width="14.125" style="187" customWidth="1"/>
    <col min="9480" max="9728" width="9" style="187"/>
    <col min="9729" max="9729" width="15.125" style="187" customWidth="1"/>
    <col min="9730" max="9730" width="25.75" style="187" customWidth="1"/>
    <col min="9731" max="9731" width="5" style="187" bestFit="1" customWidth="1"/>
    <col min="9732" max="9732" width="9" style="187"/>
    <col min="9733" max="9733" width="12.25" style="187" bestFit="1" customWidth="1"/>
    <col min="9734" max="9734" width="10.25" style="187" bestFit="1" customWidth="1"/>
    <col min="9735" max="9735" width="14.125" style="187" customWidth="1"/>
    <col min="9736" max="9984" width="9" style="187"/>
    <col min="9985" max="9985" width="15.125" style="187" customWidth="1"/>
    <col min="9986" max="9986" width="25.75" style="187" customWidth="1"/>
    <col min="9987" max="9987" width="5" style="187" bestFit="1" customWidth="1"/>
    <col min="9988" max="9988" width="9" style="187"/>
    <col min="9989" max="9989" width="12.25" style="187" bestFit="1" customWidth="1"/>
    <col min="9990" max="9990" width="10.25" style="187" bestFit="1" customWidth="1"/>
    <col min="9991" max="9991" width="14.125" style="187" customWidth="1"/>
    <col min="9992" max="10240" width="9" style="187"/>
    <col min="10241" max="10241" width="15.125" style="187" customWidth="1"/>
    <col min="10242" max="10242" width="25.75" style="187" customWidth="1"/>
    <col min="10243" max="10243" width="5" style="187" bestFit="1" customWidth="1"/>
    <col min="10244" max="10244" width="9" style="187"/>
    <col min="10245" max="10245" width="12.25" style="187" bestFit="1" customWidth="1"/>
    <col min="10246" max="10246" width="10.25" style="187" bestFit="1" customWidth="1"/>
    <col min="10247" max="10247" width="14.125" style="187" customWidth="1"/>
    <col min="10248" max="10496" width="9" style="187"/>
    <col min="10497" max="10497" width="15.125" style="187" customWidth="1"/>
    <col min="10498" max="10498" width="25.75" style="187" customWidth="1"/>
    <col min="10499" max="10499" width="5" style="187" bestFit="1" customWidth="1"/>
    <col min="10500" max="10500" width="9" style="187"/>
    <col min="10501" max="10501" width="12.25" style="187" bestFit="1" customWidth="1"/>
    <col min="10502" max="10502" width="10.25" style="187" bestFit="1" customWidth="1"/>
    <col min="10503" max="10503" width="14.125" style="187" customWidth="1"/>
    <col min="10504" max="10752" width="9" style="187"/>
    <col min="10753" max="10753" width="15.125" style="187" customWidth="1"/>
    <col min="10754" max="10754" width="25.75" style="187" customWidth="1"/>
    <col min="10755" max="10755" width="5" style="187" bestFit="1" customWidth="1"/>
    <col min="10756" max="10756" width="9" style="187"/>
    <col min="10757" max="10757" width="12.25" style="187" bestFit="1" customWidth="1"/>
    <col min="10758" max="10758" width="10.25" style="187" bestFit="1" customWidth="1"/>
    <col min="10759" max="10759" width="14.125" style="187" customWidth="1"/>
    <col min="10760" max="11008" width="9" style="187"/>
    <col min="11009" max="11009" width="15.125" style="187" customWidth="1"/>
    <col min="11010" max="11010" width="25.75" style="187" customWidth="1"/>
    <col min="11011" max="11011" width="5" style="187" bestFit="1" customWidth="1"/>
    <col min="11012" max="11012" width="9" style="187"/>
    <col min="11013" max="11013" width="12.25" style="187" bestFit="1" customWidth="1"/>
    <col min="11014" max="11014" width="10.25" style="187" bestFit="1" customWidth="1"/>
    <col min="11015" max="11015" width="14.125" style="187" customWidth="1"/>
    <col min="11016" max="11264" width="9" style="187"/>
    <col min="11265" max="11265" width="15.125" style="187" customWidth="1"/>
    <col min="11266" max="11266" width="25.75" style="187" customWidth="1"/>
    <col min="11267" max="11267" width="5" style="187" bestFit="1" customWidth="1"/>
    <col min="11268" max="11268" width="9" style="187"/>
    <col min="11269" max="11269" width="12.25" style="187" bestFit="1" customWidth="1"/>
    <col min="11270" max="11270" width="10.25" style="187" bestFit="1" customWidth="1"/>
    <col min="11271" max="11271" width="14.125" style="187" customWidth="1"/>
    <col min="11272" max="11520" width="9" style="187"/>
    <col min="11521" max="11521" width="15.125" style="187" customWidth="1"/>
    <col min="11522" max="11522" width="25.75" style="187" customWidth="1"/>
    <col min="11523" max="11523" width="5" style="187" bestFit="1" customWidth="1"/>
    <col min="11524" max="11524" width="9" style="187"/>
    <col min="11525" max="11525" width="12.25" style="187" bestFit="1" customWidth="1"/>
    <col min="11526" max="11526" width="10.25" style="187" bestFit="1" customWidth="1"/>
    <col min="11527" max="11527" width="14.125" style="187" customWidth="1"/>
    <col min="11528" max="11776" width="9" style="187"/>
    <col min="11777" max="11777" width="15.125" style="187" customWidth="1"/>
    <col min="11778" max="11778" width="25.75" style="187" customWidth="1"/>
    <col min="11779" max="11779" width="5" style="187" bestFit="1" customWidth="1"/>
    <col min="11780" max="11780" width="9" style="187"/>
    <col min="11781" max="11781" width="12.25" style="187" bestFit="1" customWidth="1"/>
    <col min="11782" max="11782" width="10.25" style="187" bestFit="1" customWidth="1"/>
    <col min="11783" max="11783" width="14.125" style="187" customWidth="1"/>
    <col min="11784" max="12032" width="9" style="187"/>
    <col min="12033" max="12033" width="15.125" style="187" customWidth="1"/>
    <col min="12034" max="12034" width="25.75" style="187" customWidth="1"/>
    <col min="12035" max="12035" width="5" style="187" bestFit="1" customWidth="1"/>
    <col min="12036" max="12036" width="9" style="187"/>
    <col min="12037" max="12037" width="12.25" style="187" bestFit="1" customWidth="1"/>
    <col min="12038" max="12038" width="10.25" style="187" bestFit="1" customWidth="1"/>
    <col min="12039" max="12039" width="14.125" style="187" customWidth="1"/>
    <col min="12040" max="12288" width="9" style="187"/>
    <col min="12289" max="12289" width="15.125" style="187" customWidth="1"/>
    <col min="12290" max="12290" width="25.75" style="187" customWidth="1"/>
    <col min="12291" max="12291" width="5" style="187" bestFit="1" customWidth="1"/>
    <col min="12292" max="12292" width="9" style="187"/>
    <col min="12293" max="12293" width="12.25" style="187" bestFit="1" customWidth="1"/>
    <col min="12294" max="12294" width="10.25" style="187" bestFit="1" customWidth="1"/>
    <col min="12295" max="12295" width="14.125" style="187" customWidth="1"/>
    <col min="12296" max="12544" width="9" style="187"/>
    <col min="12545" max="12545" width="15.125" style="187" customWidth="1"/>
    <col min="12546" max="12546" width="25.75" style="187" customWidth="1"/>
    <col min="12547" max="12547" width="5" style="187" bestFit="1" customWidth="1"/>
    <col min="12548" max="12548" width="9" style="187"/>
    <col min="12549" max="12549" width="12.25" style="187" bestFit="1" customWidth="1"/>
    <col min="12550" max="12550" width="10.25" style="187" bestFit="1" customWidth="1"/>
    <col min="12551" max="12551" width="14.125" style="187" customWidth="1"/>
    <col min="12552" max="12800" width="9" style="187"/>
    <col min="12801" max="12801" width="15.125" style="187" customWidth="1"/>
    <col min="12802" max="12802" width="25.75" style="187" customWidth="1"/>
    <col min="12803" max="12803" width="5" style="187" bestFit="1" customWidth="1"/>
    <col min="12804" max="12804" width="9" style="187"/>
    <col min="12805" max="12805" width="12.25" style="187" bestFit="1" customWidth="1"/>
    <col min="12806" max="12806" width="10.25" style="187" bestFit="1" customWidth="1"/>
    <col min="12807" max="12807" width="14.125" style="187" customWidth="1"/>
    <col min="12808" max="13056" width="9" style="187"/>
    <col min="13057" max="13057" width="15.125" style="187" customWidth="1"/>
    <col min="13058" max="13058" width="25.75" style="187" customWidth="1"/>
    <col min="13059" max="13059" width="5" style="187" bestFit="1" customWidth="1"/>
    <col min="13060" max="13060" width="9" style="187"/>
    <col min="13061" max="13061" width="12.25" style="187" bestFit="1" customWidth="1"/>
    <col min="13062" max="13062" width="10.25" style="187" bestFit="1" customWidth="1"/>
    <col min="13063" max="13063" width="14.125" style="187" customWidth="1"/>
    <col min="13064" max="13312" width="9" style="187"/>
    <col min="13313" max="13313" width="15.125" style="187" customWidth="1"/>
    <col min="13314" max="13314" width="25.75" style="187" customWidth="1"/>
    <col min="13315" max="13315" width="5" style="187" bestFit="1" customWidth="1"/>
    <col min="13316" max="13316" width="9" style="187"/>
    <col min="13317" max="13317" width="12.25" style="187" bestFit="1" customWidth="1"/>
    <col min="13318" max="13318" width="10.25" style="187" bestFit="1" customWidth="1"/>
    <col min="13319" max="13319" width="14.125" style="187" customWidth="1"/>
    <col min="13320" max="13568" width="9" style="187"/>
    <col min="13569" max="13569" width="15.125" style="187" customWidth="1"/>
    <col min="13570" max="13570" width="25.75" style="187" customWidth="1"/>
    <col min="13571" max="13571" width="5" style="187" bestFit="1" customWidth="1"/>
    <col min="13572" max="13572" width="9" style="187"/>
    <col min="13573" max="13573" width="12.25" style="187" bestFit="1" customWidth="1"/>
    <col min="13574" max="13574" width="10.25" style="187" bestFit="1" customWidth="1"/>
    <col min="13575" max="13575" width="14.125" style="187" customWidth="1"/>
    <col min="13576" max="13824" width="9" style="187"/>
    <col min="13825" max="13825" width="15.125" style="187" customWidth="1"/>
    <col min="13826" max="13826" width="25.75" style="187" customWidth="1"/>
    <col min="13827" max="13827" width="5" style="187" bestFit="1" customWidth="1"/>
    <col min="13828" max="13828" width="9" style="187"/>
    <col min="13829" max="13829" width="12.25" style="187" bestFit="1" customWidth="1"/>
    <col min="13830" max="13830" width="10.25" style="187" bestFit="1" customWidth="1"/>
    <col min="13831" max="13831" width="14.125" style="187" customWidth="1"/>
    <col min="13832" max="14080" width="9" style="187"/>
    <col min="14081" max="14081" width="15.125" style="187" customWidth="1"/>
    <col min="14082" max="14082" width="25.75" style="187" customWidth="1"/>
    <col min="14083" max="14083" width="5" style="187" bestFit="1" customWidth="1"/>
    <col min="14084" max="14084" width="9" style="187"/>
    <col min="14085" max="14085" width="12.25" style="187" bestFit="1" customWidth="1"/>
    <col min="14086" max="14086" width="10.25" style="187" bestFit="1" customWidth="1"/>
    <col min="14087" max="14087" width="14.125" style="187" customWidth="1"/>
    <col min="14088" max="14336" width="9" style="187"/>
    <col min="14337" max="14337" width="15.125" style="187" customWidth="1"/>
    <col min="14338" max="14338" width="25.75" style="187" customWidth="1"/>
    <col min="14339" max="14339" width="5" style="187" bestFit="1" customWidth="1"/>
    <col min="14340" max="14340" width="9" style="187"/>
    <col min="14341" max="14341" width="12.25" style="187" bestFit="1" customWidth="1"/>
    <col min="14342" max="14342" width="10.25" style="187" bestFit="1" customWidth="1"/>
    <col min="14343" max="14343" width="14.125" style="187" customWidth="1"/>
    <col min="14344" max="14592" width="9" style="187"/>
    <col min="14593" max="14593" width="15.125" style="187" customWidth="1"/>
    <col min="14594" max="14594" width="25.75" style="187" customWidth="1"/>
    <col min="14595" max="14595" width="5" style="187" bestFit="1" customWidth="1"/>
    <col min="14596" max="14596" width="9" style="187"/>
    <col min="14597" max="14597" width="12.25" style="187" bestFit="1" customWidth="1"/>
    <col min="14598" max="14598" width="10.25" style="187" bestFit="1" customWidth="1"/>
    <col min="14599" max="14599" width="14.125" style="187" customWidth="1"/>
    <col min="14600" max="14848" width="9" style="187"/>
    <col min="14849" max="14849" width="15.125" style="187" customWidth="1"/>
    <col min="14850" max="14850" width="25.75" style="187" customWidth="1"/>
    <col min="14851" max="14851" width="5" style="187" bestFit="1" customWidth="1"/>
    <col min="14852" max="14852" width="9" style="187"/>
    <col min="14853" max="14853" width="12.25" style="187" bestFit="1" customWidth="1"/>
    <col min="14854" max="14854" width="10.25" style="187" bestFit="1" customWidth="1"/>
    <col min="14855" max="14855" width="14.125" style="187" customWidth="1"/>
    <col min="14856" max="15104" width="9" style="187"/>
    <col min="15105" max="15105" width="15.125" style="187" customWidth="1"/>
    <col min="15106" max="15106" width="25.75" style="187" customWidth="1"/>
    <col min="15107" max="15107" width="5" style="187" bestFit="1" customWidth="1"/>
    <col min="15108" max="15108" width="9" style="187"/>
    <col min="15109" max="15109" width="12.25" style="187" bestFit="1" customWidth="1"/>
    <col min="15110" max="15110" width="10.25" style="187" bestFit="1" customWidth="1"/>
    <col min="15111" max="15111" width="14.125" style="187" customWidth="1"/>
    <col min="15112" max="15360" width="9" style="187"/>
    <col min="15361" max="15361" width="15.125" style="187" customWidth="1"/>
    <col min="15362" max="15362" width="25.75" style="187" customWidth="1"/>
    <col min="15363" max="15363" width="5" style="187" bestFit="1" customWidth="1"/>
    <col min="15364" max="15364" width="9" style="187"/>
    <col min="15365" max="15365" width="12.25" style="187" bestFit="1" customWidth="1"/>
    <col min="15366" max="15366" width="10.25" style="187" bestFit="1" customWidth="1"/>
    <col min="15367" max="15367" width="14.125" style="187" customWidth="1"/>
    <col min="15368" max="15616" width="9" style="187"/>
    <col min="15617" max="15617" width="15.125" style="187" customWidth="1"/>
    <col min="15618" max="15618" width="25.75" style="187" customWidth="1"/>
    <col min="15619" max="15619" width="5" style="187" bestFit="1" customWidth="1"/>
    <col min="15620" max="15620" width="9" style="187"/>
    <col min="15621" max="15621" width="12.25" style="187" bestFit="1" customWidth="1"/>
    <col min="15622" max="15622" width="10.25" style="187" bestFit="1" customWidth="1"/>
    <col min="15623" max="15623" width="14.125" style="187" customWidth="1"/>
    <col min="15624" max="15872" width="9" style="187"/>
    <col min="15873" max="15873" width="15.125" style="187" customWidth="1"/>
    <col min="15874" max="15874" width="25.75" style="187" customWidth="1"/>
    <col min="15875" max="15875" width="5" style="187" bestFit="1" customWidth="1"/>
    <col min="15876" max="15876" width="9" style="187"/>
    <col min="15877" max="15877" width="12.25" style="187" bestFit="1" customWidth="1"/>
    <col min="15878" max="15878" width="10.25" style="187" bestFit="1" customWidth="1"/>
    <col min="15879" max="15879" width="14.125" style="187" customWidth="1"/>
    <col min="15880" max="16128" width="9" style="187"/>
    <col min="16129" max="16129" width="15.125" style="187" customWidth="1"/>
    <col min="16130" max="16130" width="25.75" style="187" customWidth="1"/>
    <col min="16131" max="16131" width="5" style="187" bestFit="1" customWidth="1"/>
    <col min="16132" max="16132" width="9" style="187"/>
    <col min="16133" max="16133" width="12.25" style="187" bestFit="1" customWidth="1"/>
    <col min="16134" max="16134" width="10.25" style="187" bestFit="1" customWidth="1"/>
    <col min="16135" max="16135" width="14.125" style="187" customWidth="1"/>
    <col min="16136" max="16384" width="9" style="187"/>
  </cols>
  <sheetData>
    <row r="1" spans="1:8" ht="25.5" customHeight="1">
      <c r="A1" s="1499" t="s">
        <v>1629</v>
      </c>
      <c r="B1" s="1499"/>
      <c r="C1" s="1499"/>
      <c r="D1" s="1499"/>
      <c r="E1" s="1499"/>
      <c r="F1" s="1499"/>
      <c r="G1" s="1499"/>
      <c r="H1" s="881"/>
    </row>
    <row r="2" spans="1:8" s="6" customFormat="1" ht="12" customHeight="1">
      <c r="A2" s="690"/>
      <c r="B2" s="257"/>
      <c r="C2" s="882"/>
      <c r="D2" s="883"/>
      <c r="E2" s="690"/>
      <c r="F2" s="257"/>
      <c r="G2" s="535"/>
      <c r="H2" s="883"/>
    </row>
    <row r="3" spans="1:8" s="6" customFormat="1" ht="12">
      <c r="A3" s="884" t="s">
        <v>1630</v>
      </c>
      <c r="B3" s="884"/>
      <c r="C3" s="884"/>
      <c r="D3" s="884"/>
      <c r="E3" s="884"/>
      <c r="F3" s="884"/>
      <c r="G3" s="884"/>
      <c r="H3" s="10" t="s">
        <v>59</v>
      </c>
    </row>
    <row r="4" spans="1:8" s="337" customFormat="1" ht="12">
      <c r="A4" s="627" t="s">
        <v>1631</v>
      </c>
      <c r="B4" s="317" t="s">
        <v>1632</v>
      </c>
      <c r="C4" s="317" t="s">
        <v>1633</v>
      </c>
      <c r="D4" s="317" t="s">
        <v>1634</v>
      </c>
      <c r="E4" s="1154" t="s">
        <v>1635</v>
      </c>
      <c r="F4" s="1154"/>
      <c r="G4" s="1154" t="s">
        <v>1636</v>
      </c>
      <c r="H4" s="1156"/>
    </row>
    <row r="5" spans="1:8" s="6" customFormat="1" ht="12">
      <c r="A5" s="1323" t="s">
        <v>1637</v>
      </c>
      <c r="B5" s="528" t="s">
        <v>1638</v>
      </c>
      <c r="C5" s="885">
        <v>1</v>
      </c>
      <c r="D5" s="658">
        <v>578</v>
      </c>
      <c r="E5" s="1186" t="s">
        <v>1639</v>
      </c>
      <c r="F5" s="1186"/>
      <c r="G5" s="1448" t="s">
        <v>1640</v>
      </c>
      <c r="H5" s="1500" t="s">
        <v>1641</v>
      </c>
    </row>
    <row r="6" spans="1:8" s="6" customFormat="1" ht="12">
      <c r="A6" s="1323"/>
      <c r="B6" s="528" t="s">
        <v>1642</v>
      </c>
      <c r="C6" s="885">
        <v>1</v>
      </c>
      <c r="D6" s="658">
        <v>199</v>
      </c>
      <c r="E6" s="1187" t="s">
        <v>1643</v>
      </c>
      <c r="F6" s="1184"/>
      <c r="G6" s="1448"/>
      <c r="H6" s="1501"/>
    </row>
    <row r="7" spans="1:8" s="6" customFormat="1" ht="12">
      <c r="A7" s="1323"/>
      <c r="B7" s="528" t="s">
        <v>1644</v>
      </c>
      <c r="C7" s="885">
        <v>1</v>
      </c>
      <c r="D7" s="189">
        <v>86</v>
      </c>
      <c r="E7" s="1186" t="s">
        <v>1639</v>
      </c>
      <c r="F7" s="1186"/>
      <c r="G7" s="1448"/>
      <c r="H7" s="1501"/>
    </row>
    <row r="8" spans="1:8" s="6" customFormat="1" ht="12">
      <c r="A8" s="1323"/>
      <c r="B8" s="528" t="s">
        <v>1645</v>
      </c>
      <c r="C8" s="885">
        <v>1</v>
      </c>
      <c r="D8" s="189">
        <v>45</v>
      </c>
      <c r="E8" s="1186" t="s">
        <v>1643</v>
      </c>
      <c r="F8" s="1186"/>
      <c r="G8" s="1448"/>
      <c r="H8" s="1501"/>
    </row>
    <row r="9" spans="1:8" s="6" customFormat="1" ht="12">
      <c r="A9" s="1323" t="s">
        <v>1646</v>
      </c>
      <c r="B9" s="528" t="s">
        <v>1647</v>
      </c>
      <c r="C9" s="885">
        <v>1</v>
      </c>
      <c r="D9" s="189">
        <v>615</v>
      </c>
      <c r="E9" s="1186" t="s">
        <v>1648</v>
      </c>
      <c r="F9" s="1186"/>
      <c r="G9" s="1448" t="s">
        <v>1640</v>
      </c>
      <c r="H9" s="1500" t="s">
        <v>1649</v>
      </c>
    </row>
    <row r="10" spans="1:8" s="6" customFormat="1" ht="12">
      <c r="A10" s="1323"/>
      <c r="B10" s="528" t="s">
        <v>1650</v>
      </c>
      <c r="C10" s="885">
        <v>1</v>
      </c>
      <c r="D10" s="189">
        <v>153</v>
      </c>
      <c r="E10" s="1186" t="s">
        <v>1648</v>
      </c>
      <c r="F10" s="1186"/>
      <c r="G10" s="1448"/>
      <c r="H10" s="1501"/>
    </row>
    <row r="11" spans="1:8" s="6" customFormat="1" ht="12">
      <c r="A11" s="1323"/>
      <c r="B11" s="528" t="s">
        <v>1647</v>
      </c>
      <c r="C11" s="885">
        <v>1</v>
      </c>
      <c r="D11" s="189">
        <v>132</v>
      </c>
      <c r="E11" s="1186" t="s">
        <v>1651</v>
      </c>
      <c r="F11" s="1186"/>
      <c r="G11" s="1448"/>
      <c r="H11" s="1501"/>
    </row>
    <row r="12" spans="1:8" s="6" customFormat="1" ht="12">
      <c r="A12" s="1323" t="s">
        <v>1652</v>
      </c>
      <c r="B12" s="528" t="s">
        <v>1647</v>
      </c>
      <c r="C12" s="885">
        <v>1</v>
      </c>
      <c r="D12" s="189">
        <v>602</v>
      </c>
      <c r="E12" s="1186" t="s">
        <v>1653</v>
      </c>
      <c r="F12" s="1186"/>
      <c r="G12" s="1502" t="s">
        <v>1654</v>
      </c>
      <c r="H12" s="1503">
        <v>2564</v>
      </c>
    </row>
    <row r="13" spans="1:8" s="6" customFormat="1" ht="12">
      <c r="A13" s="1323"/>
      <c r="B13" s="528" t="s">
        <v>1645</v>
      </c>
      <c r="C13" s="885">
        <v>1</v>
      </c>
      <c r="D13" s="189">
        <v>98</v>
      </c>
      <c r="E13" s="1186" t="s">
        <v>1655</v>
      </c>
      <c r="F13" s="1186"/>
      <c r="G13" s="1502"/>
      <c r="H13" s="1504"/>
    </row>
    <row r="14" spans="1:8" s="6" customFormat="1" ht="36">
      <c r="A14" s="886" t="s">
        <v>1656</v>
      </c>
      <c r="B14" s="528" t="s">
        <v>1647</v>
      </c>
      <c r="C14" s="885">
        <v>1</v>
      </c>
      <c r="D14" s="189">
        <v>409</v>
      </c>
      <c r="E14" s="1186" t="s">
        <v>1648</v>
      </c>
      <c r="F14" s="1186"/>
      <c r="G14" s="827" t="s">
        <v>1640</v>
      </c>
      <c r="H14" s="887" t="s">
        <v>1657</v>
      </c>
    </row>
    <row r="15" spans="1:8" s="6" customFormat="1" ht="12">
      <c r="A15" s="1323" t="s">
        <v>1658</v>
      </c>
      <c r="B15" s="528" t="s">
        <v>1659</v>
      </c>
      <c r="C15" s="885">
        <v>1</v>
      </c>
      <c r="D15" s="189">
        <v>233</v>
      </c>
      <c r="E15" s="1186" t="s">
        <v>1660</v>
      </c>
      <c r="F15" s="1186"/>
      <c r="G15" s="1502" t="s">
        <v>1661</v>
      </c>
      <c r="H15" s="1501">
        <v>1166</v>
      </c>
    </row>
    <row r="16" spans="1:8" s="6" customFormat="1" ht="12">
      <c r="A16" s="1469"/>
      <c r="B16" s="888" t="s">
        <v>1662</v>
      </c>
      <c r="C16" s="889">
        <v>1</v>
      </c>
      <c r="D16" s="659">
        <v>324</v>
      </c>
      <c r="E16" s="1444" t="s">
        <v>1663</v>
      </c>
      <c r="F16" s="1444"/>
      <c r="G16" s="1505"/>
      <c r="H16" s="1506"/>
    </row>
    <row r="17" spans="1:8" s="6" customFormat="1" ht="12">
      <c r="A17" s="322"/>
      <c r="B17" s="257"/>
      <c r="C17" s="690"/>
      <c r="D17" s="536"/>
      <c r="E17" s="536"/>
      <c r="F17" s="690"/>
      <c r="G17" s="838"/>
      <c r="H17" s="324"/>
    </row>
    <row r="18" spans="1:8" s="6" customFormat="1" ht="12">
      <c r="A18" s="890" t="s">
        <v>1664</v>
      </c>
      <c r="B18" s="890"/>
      <c r="C18" s="890"/>
      <c r="D18" s="890"/>
      <c r="E18" s="890"/>
      <c r="F18" s="890"/>
      <c r="G18" s="890"/>
      <c r="H18" s="324" t="s">
        <v>59</v>
      </c>
    </row>
    <row r="19" spans="1:8" s="337" customFormat="1" ht="24">
      <c r="A19" s="627" t="s">
        <v>1631</v>
      </c>
      <c r="B19" s="317" t="s">
        <v>1665</v>
      </c>
      <c r="C19" s="317" t="s">
        <v>1633</v>
      </c>
      <c r="D19" s="317" t="s">
        <v>1634</v>
      </c>
      <c r="E19" s="317" t="s">
        <v>1635</v>
      </c>
      <c r="F19" s="317" t="s">
        <v>1666</v>
      </c>
      <c r="G19" s="1154" t="s">
        <v>1667</v>
      </c>
      <c r="H19" s="1156"/>
    </row>
    <row r="20" spans="1:8" s="6" customFormat="1" ht="12">
      <c r="A20" s="1323" t="s">
        <v>1668</v>
      </c>
      <c r="B20" s="891" t="s">
        <v>1669</v>
      </c>
      <c r="C20" s="885">
        <v>3</v>
      </c>
      <c r="D20" s="189">
        <v>829</v>
      </c>
      <c r="E20" s="249" t="s">
        <v>1670</v>
      </c>
      <c r="F20" s="892" t="s">
        <v>1671</v>
      </c>
      <c r="G20" s="1448" t="s">
        <v>1640</v>
      </c>
      <c r="H20" s="1500" t="s">
        <v>1672</v>
      </c>
    </row>
    <row r="21" spans="1:8" s="6" customFormat="1" ht="12">
      <c r="A21" s="1323"/>
      <c r="B21" s="891" t="s">
        <v>1673</v>
      </c>
      <c r="C21" s="885">
        <v>2</v>
      </c>
      <c r="D21" s="189">
        <v>31</v>
      </c>
      <c r="E21" s="249" t="s">
        <v>1670</v>
      </c>
      <c r="F21" s="892" t="s">
        <v>1674</v>
      </c>
      <c r="G21" s="1448"/>
      <c r="H21" s="1500"/>
    </row>
    <row r="22" spans="1:8" s="6" customFormat="1" ht="12">
      <c r="A22" s="1323"/>
      <c r="B22" s="891" t="s">
        <v>1675</v>
      </c>
      <c r="C22" s="885">
        <v>2</v>
      </c>
      <c r="D22" s="189">
        <v>1184</v>
      </c>
      <c r="E22" s="249" t="s">
        <v>1676</v>
      </c>
      <c r="F22" s="892" t="s">
        <v>1671</v>
      </c>
      <c r="G22" s="1448"/>
      <c r="H22" s="1500"/>
    </row>
    <row r="23" spans="1:8" s="6" customFormat="1" ht="12">
      <c r="A23" s="1323"/>
      <c r="B23" s="891" t="s">
        <v>1677</v>
      </c>
      <c r="C23" s="885">
        <v>1</v>
      </c>
      <c r="D23" s="189">
        <v>36</v>
      </c>
      <c r="E23" s="249" t="s">
        <v>1678</v>
      </c>
      <c r="F23" s="892">
        <v>0</v>
      </c>
      <c r="G23" s="1448"/>
      <c r="H23" s="1500"/>
    </row>
    <row r="24" spans="1:8" s="6" customFormat="1" ht="12">
      <c r="A24" s="1323"/>
      <c r="B24" s="891" t="s">
        <v>1679</v>
      </c>
      <c r="C24" s="885">
        <v>3</v>
      </c>
      <c r="D24" s="189">
        <v>668</v>
      </c>
      <c r="E24" s="249" t="s">
        <v>1680</v>
      </c>
      <c r="F24" s="892" t="s">
        <v>1671</v>
      </c>
      <c r="G24" s="1448"/>
      <c r="H24" s="1500"/>
    </row>
    <row r="25" spans="1:8" s="6" customFormat="1" ht="24">
      <c r="A25" s="1323"/>
      <c r="B25" s="893" t="s">
        <v>1681</v>
      </c>
      <c r="C25" s="885">
        <v>2</v>
      </c>
      <c r="D25" s="189">
        <v>69</v>
      </c>
      <c r="E25" s="249" t="s">
        <v>1680</v>
      </c>
      <c r="F25" s="892" t="s">
        <v>1682</v>
      </c>
      <c r="G25" s="1448"/>
      <c r="H25" s="1500"/>
    </row>
    <row r="26" spans="1:8" s="6" customFormat="1" ht="12">
      <c r="A26" s="1323"/>
      <c r="B26" s="891" t="s">
        <v>1683</v>
      </c>
      <c r="C26" s="885">
        <v>2</v>
      </c>
      <c r="D26" s="189">
        <v>1349</v>
      </c>
      <c r="E26" s="249" t="s">
        <v>1684</v>
      </c>
      <c r="F26" s="892" t="s">
        <v>1671</v>
      </c>
      <c r="G26" s="1448"/>
      <c r="H26" s="1500"/>
    </row>
    <row r="27" spans="1:8" s="6" customFormat="1" ht="12">
      <c r="A27" s="1323"/>
      <c r="B27" s="891" t="s">
        <v>1685</v>
      </c>
      <c r="C27" s="885">
        <v>2</v>
      </c>
      <c r="D27" s="189">
        <v>88</v>
      </c>
      <c r="E27" s="249" t="s">
        <v>1686</v>
      </c>
      <c r="F27" s="892">
        <v>0</v>
      </c>
      <c r="G27" s="1448"/>
      <c r="H27" s="1500"/>
    </row>
    <row r="28" spans="1:8" s="6" customFormat="1" ht="12">
      <c r="A28" s="1323"/>
      <c r="B28" s="891" t="s">
        <v>1687</v>
      </c>
      <c r="C28" s="885">
        <v>1</v>
      </c>
      <c r="D28" s="189">
        <v>118</v>
      </c>
      <c r="E28" s="249" t="s">
        <v>1688</v>
      </c>
      <c r="F28" s="892">
        <v>0</v>
      </c>
      <c r="G28" s="1448"/>
      <c r="H28" s="1500"/>
    </row>
    <row r="29" spans="1:8" s="6" customFormat="1" ht="12">
      <c r="A29" s="1323"/>
      <c r="B29" s="891" t="s">
        <v>1689</v>
      </c>
      <c r="C29" s="885">
        <v>1</v>
      </c>
      <c r="D29" s="189">
        <v>1400</v>
      </c>
      <c r="E29" s="249" t="s">
        <v>1648</v>
      </c>
      <c r="F29" s="892" t="s">
        <v>1690</v>
      </c>
      <c r="G29" s="1448"/>
      <c r="H29" s="1500"/>
    </row>
    <row r="30" spans="1:8" s="6" customFormat="1" ht="12">
      <c r="A30" s="1323"/>
      <c r="B30" s="891" t="s">
        <v>1691</v>
      </c>
      <c r="C30" s="885">
        <v>1</v>
      </c>
      <c r="D30" s="189">
        <v>7</v>
      </c>
      <c r="E30" s="249" t="s">
        <v>1692</v>
      </c>
      <c r="F30" s="892">
        <v>0</v>
      </c>
      <c r="G30" s="1448"/>
      <c r="H30" s="1500"/>
    </row>
    <row r="31" spans="1:8" s="6" customFormat="1" ht="12">
      <c r="A31" s="1323"/>
      <c r="B31" s="891" t="s">
        <v>1693</v>
      </c>
      <c r="C31" s="885">
        <v>0</v>
      </c>
      <c r="D31" s="189">
        <v>0</v>
      </c>
      <c r="E31" s="249" t="s">
        <v>1694</v>
      </c>
      <c r="F31" s="885">
        <v>0</v>
      </c>
      <c r="G31" s="1448"/>
      <c r="H31" s="1500"/>
    </row>
    <row r="32" spans="1:8" s="6" customFormat="1" ht="12">
      <c r="A32" s="1323"/>
      <c r="B32" s="891" t="s">
        <v>1695</v>
      </c>
      <c r="C32" s="885">
        <v>1</v>
      </c>
      <c r="D32" s="189">
        <v>72</v>
      </c>
      <c r="E32" s="249" t="s">
        <v>1694</v>
      </c>
      <c r="F32" s="885">
        <v>0</v>
      </c>
      <c r="G32" s="1448"/>
      <c r="H32" s="1500"/>
    </row>
    <row r="33" spans="1:8" s="6" customFormat="1" ht="12">
      <c r="A33" s="1323" t="s">
        <v>1696</v>
      </c>
      <c r="B33" s="891" t="s">
        <v>1697</v>
      </c>
      <c r="C33" s="885">
        <v>2</v>
      </c>
      <c r="D33" s="189">
        <v>1286</v>
      </c>
      <c r="E33" s="249" t="s">
        <v>1698</v>
      </c>
      <c r="F33" s="892" t="s">
        <v>1671</v>
      </c>
      <c r="G33" s="1448" t="s">
        <v>1640</v>
      </c>
      <c r="H33" s="1500" t="s">
        <v>1699</v>
      </c>
    </row>
    <row r="34" spans="1:8" s="6" customFormat="1" ht="12">
      <c r="A34" s="1323"/>
      <c r="B34" s="891" t="s">
        <v>1700</v>
      </c>
      <c r="C34" s="885">
        <v>1</v>
      </c>
      <c r="D34" s="189">
        <v>49</v>
      </c>
      <c r="E34" s="249" t="s">
        <v>1698</v>
      </c>
      <c r="F34" s="892" t="s">
        <v>1701</v>
      </c>
      <c r="G34" s="1448"/>
      <c r="H34" s="1500"/>
    </row>
    <row r="35" spans="1:8" s="6" customFormat="1" ht="12">
      <c r="A35" s="1323"/>
      <c r="B35" s="891" t="s">
        <v>1702</v>
      </c>
      <c r="C35" s="885">
        <v>2</v>
      </c>
      <c r="D35" s="189">
        <v>757</v>
      </c>
      <c r="E35" s="249" t="s">
        <v>1680</v>
      </c>
      <c r="F35" s="892" t="s">
        <v>1671</v>
      </c>
      <c r="G35" s="1448"/>
      <c r="H35" s="1500"/>
    </row>
    <row r="36" spans="1:8" s="6" customFormat="1" ht="12">
      <c r="A36" s="1323"/>
      <c r="B36" s="891" t="s">
        <v>1703</v>
      </c>
      <c r="C36" s="885">
        <v>2</v>
      </c>
      <c r="D36" s="189">
        <v>1243</v>
      </c>
      <c r="E36" s="249" t="s">
        <v>1704</v>
      </c>
      <c r="F36" s="892" t="s">
        <v>1671</v>
      </c>
      <c r="G36" s="1448"/>
      <c r="H36" s="1500"/>
    </row>
    <row r="37" spans="1:8" s="6" customFormat="1" ht="12">
      <c r="A37" s="1323"/>
      <c r="B37" s="891" t="s">
        <v>1683</v>
      </c>
      <c r="C37" s="885">
        <v>2</v>
      </c>
      <c r="D37" s="189">
        <v>264</v>
      </c>
      <c r="E37" s="249" t="s">
        <v>1705</v>
      </c>
      <c r="F37" s="892" t="s">
        <v>1706</v>
      </c>
      <c r="G37" s="1448"/>
      <c r="H37" s="1500"/>
    </row>
    <row r="38" spans="1:8" s="6" customFormat="1" ht="12">
      <c r="A38" s="1323"/>
      <c r="B38" s="891" t="s">
        <v>1707</v>
      </c>
      <c r="C38" s="885">
        <v>3</v>
      </c>
      <c r="D38" s="189">
        <v>1511</v>
      </c>
      <c r="E38" s="249" t="s">
        <v>1708</v>
      </c>
      <c r="F38" s="892" t="s">
        <v>1709</v>
      </c>
      <c r="G38" s="1448"/>
      <c r="H38" s="1500"/>
    </row>
    <row r="39" spans="1:8" s="6" customFormat="1" ht="12">
      <c r="A39" s="1323"/>
      <c r="B39" s="891" t="s">
        <v>1683</v>
      </c>
      <c r="C39" s="885">
        <v>3</v>
      </c>
      <c r="D39" s="189">
        <v>1387</v>
      </c>
      <c r="E39" s="249" t="s">
        <v>1705</v>
      </c>
      <c r="F39" s="892" t="s">
        <v>1709</v>
      </c>
      <c r="G39" s="1448"/>
      <c r="H39" s="1500"/>
    </row>
    <row r="40" spans="1:8" s="6" customFormat="1" ht="12">
      <c r="A40" s="1323"/>
      <c r="B40" s="891" t="s">
        <v>1710</v>
      </c>
      <c r="C40" s="885">
        <v>2</v>
      </c>
      <c r="D40" s="189">
        <v>182</v>
      </c>
      <c r="E40" s="249" t="s">
        <v>1705</v>
      </c>
      <c r="F40" s="892" t="s">
        <v>1711</v>
      </c>
      <c r="G40" s="1448"/>
      <c r="H40" s="1500"/>
    </row>
    <row r="41" spans="1:8" s="6" customFormat="1" ht="12">
      <c r="A41" s="1323"/>
      <c r="B41" s="891" t="s">
        <v>1712</v>
      </c>
      <c r="C41" s="885">
        <v>2</v>
      </c>
      <c r="D41" s="189">
        <v>46</v>
      </c>
      <c r="E41" s="249" t="s">
        <v>1705</v>
      </c>
      <c r="F41" s="892" t="s">
        <v>1711</v>
      </c>
      <c r="G41" s="1448"/>
      <c r="H41" s="1500"/>
    </row>
    <row r="42" spans="1:8" s="6" customFormat="1" ht="12">
      <c r="A42" s="1323"/>
      <c r="B42" s="891" t="s">
        <v>1713</v>
      </c>
      <c r="C42" s="885">
        <v>1</v>
      </c>
      <c r="D42" s="189">
        <v>68</v>
      </c>
      <c r="E42" s="249" t="s">
        <v>1714</v>
      </c>
      <c r="F42" s="892">
        <v>0</v>
      </c>
      <c r="G42" s="1448"/>
      <c r="H42" s="1500"/>
    </row>
    <row r="43" spans="1:8" s="6" customFormat="1" ht="12">
      <c r="A43" s="1323"/>
      <c r="B43" s="891" t="s">
        <v>1689</v>
      </c>
      <c r="C43" s="885">
        <v>2</v>
      </c>
      <c r="D43" s="189">
        <v>1317</v>
      </c>
      <c r="E43" s="249" t="s">
        <v>1715</v>
      </c>
      <c r="F43" s="892" t="s">
        <v>1716</v>
      </c>
      <c r="G43" s="1448"/>
      <c r="H43" s="1500"/>
    </row>
    <row r="44" spans="1:8" s="6" customFormat="1" ht="12">
      <c r="A44" s="1323"/>
      <c r="B44" s="891" t="s">
        <v>1691</v>
      </c>
      <c r="C44" s="885">
        <v>1</v>
      </c>
      <c r="D44" s="189">
        <v>7</v>
      </c>
      <c r="E44" s="249" t="s">
        <v>1692</v>
      </c>
      <c r="F44" s="885">
        <v>0</v>
      </c>
      <c r="G44" s="1448"/>
      <c r="H44" s="1500"/>
    </row>
    <row r="45" spans="1:8" s="6" customFormat="1" ht="12">
      <c r="A45" s="1323"/>
      <c r="B45" s="891" t="s">
        <v>1693</v>
      </c>
      <c r="C45" s="885">
        <v>0</v>
      </c>
      <c r="D45" s="189">
        <v>0</v>
      </c>
      <c r="E45" s="249" t="s">
        <v>1717</v>
      </c>
      <c r="F45" s="885">
        <v>0</v>
      </c>
      <c r="G45" s="1448"/>
      <c r="H45" s="1500"/>
    </row>
    <row r="46" spans="1:8" s="6" customFormat="1" ht="12">
      <c r="A46" s="1323"/>
      <c r="B46" s="891" t="s">
        <v>1695</v>
      </c>
      <c r="C46" s="885">
        <v>1</v>
      </c>
      <c r="D46" s="189">
        <v>71</v>
      </c>
      <c r="E46" s="249" t="s">
        <v>1717</v>
      </c>
      <c r="F46" s="885">
        <v>0</v>
      </c>
      <c r="G46" s="1448"/>
      <c r="H46" s="1500"/>
    </row>
    <row r="47" spans="1:8" s="6" customFormat="1" ht="12">
      <c r="A47" s="1323" t="s">
        <v>1718</v>
      </c>
      <c r="B47" s="891" t="s">
        <v>1719</v>
      </c>
      <c r="C47" s="885">
        <v>2</v>
      </c>
      <c r="D47" s="189">
        <v>1154</v>
      </c>
      <c r="E47" s="249" t="s">
        <v>1720</v>
      </c>
      <c r="F47" s="892" t="s">
        <v>1671</v>
      </c>
      <c r="G47" s="1448" t="s">
        <v>1640</v>
      </c>
      <c r="H47" s="1500" t="s">
        <v>1721</v>
      </c>
    </row>
    <row r="48" spans="1:8" s="6" customFormat="1" ht="12">
      <c r="A48" s="1323"/>
      <c r="B48" s="891" t="s">
        <v>1722</v>
      </c>
      <c r="C48" s="885">
        <v>2</v>
      </c>
      <c r="D48" s="894">
        <v>912</v>
      </c>
      <c r="E48" s="249" t="s">
        <v>1723</v>
      </c>
      <c r="F48" s="892" t="s">
        <v>1671</v>
      </c>
      <c r="G48" s="1448"/>
      <c r="H48" s="1500"/>
    </row>
    <row r="49" spans="1:8" s="6" customFormat="1" ht="12">
      <c r="A49" s="1323"/>
      <c r="B49" s="891" t="s">
        <v>1724</v>
      </c>
      <c r="C49" s="885">
        <v>1</v>
      </c>
      <c r="D49" s="894">
        <v>57</v>
      </c>
      <c r="E49" s="249" t="s">
        <v>1725</v>
      </c>
      <c r="F49" s="892" t="s">
        <v>1726</v>
      </c>
      <c r="G49" s="1448"/>
      <c r="H49" s="1500"/>
    </row>
    <row r="50" spans="1:8" s="6" customFormat="1" ht="12">
      <c r="A50" s="1323"/>
      <c r="B50" s="891" t="s">
        <v>1727</v>
      </c>
      <c r="C50" s="885">
        <v>1</v>
      </c>
      <c r="D50" s="894">
        <v>98</v>
      </c>
      <c r="E50" s="249" t="s">
        <v>1728</v>
      </c>
      <c r="F50" s="885">
        <v>0</v>
      </c>
      <c r="G50" s="1448"/>
      <c r="H50" s="1500"/>
    </row>
    <row r="51" spans="1:8" s="6" customFormat="1" ht="12">
      <c r="A51" s="1323"/>
      <c r="B51" s="891" t="s">
        <v>1729</v>
      </c>
      <c r="C51" s="885">
        <v>1</v>
      </c>
      <c r="D51" s="894">
        <v>265</v>
      </c>
      <c r="E51" s="249" t="s">
        <v>1728</v>
      </c>
      <c r="F51" s="892" t="s">
        <v>1671</v>
      </c>
      <c r="G51" s="1448"/>
      <c r="H51" s="1500"/>
    </row>
    <row r="52" spans="1:8" s="6" customFormat="1" ht="12">
      <c r="A52" s="1323"/>
      <c r="B52" s="891" t="s">
        <v>1689</v>
      </c>
      <c r="C52" s="885">
        <v>1</v>
      </c>
      <c r="D52" s="894">
        <v>1238</v>
      </c>
      <c r="E52" s="249" t="s">
        <v>1643</v>
      </c>
      <c r="F52" s="892" t="s">
        <v>1730</v>
      </c>
      <c r="G52" s="1448"/>
      <c r="H52" s="1500"/>
    </row>
    <row r="53" spans="1:8" s="6" customFormat="1" ht="12">
      <c r="A53" s="1323"/>
      <c r="B53" s="891" t="s">
        <v>1691</v>
      </c>
      <c r="C53" s="885">
        <v>1</v>
      </c>
      <c r="D53" s="894">
        <v>7</v>
      </c>
      <c r="E53" s="249" t="s">
        <v>1731</v>
      </c>
      <c r="F53" s="885">
        <v>0</v>
      </c>
      <c r="G53" s="1448"/>
      <c r="H53" s="1500"/>
    </row>
    <row r="54" spans="1:8" s="6" customFormat="1" ht="12">
      <c r="A54" s="1323"/>
      <c r="B54" s="891" t="s">
        <v>1693</v>
      </c>
      <c r="C54" s="885">
        <v>0</v>
      </c>
      <c r="D54" s="894">
        <v>0</v>
      </c>
      <c r="E54" s="249" t="s">
        <v>1732</v>
      </c>
      <c r="F54" s="885">
        <v>0</v>
      </c>
      <c r="G54" s="1448"/>
      <c r="H54" s="1500"/>
    </row>
    <row r="55" spans="1:8" s="6" customFormat="1" ht="12">
      <c r="A55" s="1323"/>
      <c r="B55" s="891" t="s">
        <v>1695</v>
      </c>
      <c r="C55" s="885">
        <v>1</v>
      </c>
      <c r="D55" s="894">
        <v>19</v>
      </c>
      <c r="E55" s="249" t="s">
        <v>1732</v>
      </c>
      <c r="F55" s="885">
        <v>0</v>
      </c>
      <c r="G55" s="1448"/>
      <c r="H55" s="1500"/>
    </row>
    <row r="56" spans="1:8" s="6" customFormat="1" ht="12">
      <c r="A56" s="1458" t="s">
        <v>1733</v>
      </c>
      <c r="B56" s="891" t="s">
        <v>1734</v>
      </c>
      <c r="C56" s="885">
        <v>3</v>
      </c>
      <c r="D56" s="894">
        <v>1618</v>
      </c>
      <c r="E56" s="249" t="s">
        <v>1643</v>
      </c>
      <c r="F56" s="892" t="s">
        <v>1709</v>
      </c>
      <c r="G56" s="1448" t="s">
        <v>1735</v>
      </c>
      <c r="H56" s="1500" t="s">
        <v>1736</v>
      </c>
    </row>
    <row r="57" spans="1:8" s="6" customFormat="1" ht="12">
      <c r="A57" s="1459"/>
      <c r="B57" s="891" t="s">
        <v>1689</v>
      </c>
      <c r="C57" s="885">
        <v>1</v>
      </c>
      <c r="D57" s="894">
        <v>655</v>
      </c>
      <c r="E57" s="249" t="s">
        <v>1737</v>
      </c>
      <c r="F57" s="892" t="s">
        <v>1738</v>
      </c>
      <c r="G57" s="1448"/>
      <c r="H57" s="1500"/>
    </row>
    <row r="58" spans="1:8" s="6" customFormat="1" ht="12">
      <c r="A58" s="1459"/>
      <c r="B58" s="891" t="s">
        <v>1693</v>
      </c>
      <c r="C58" s="885">
        <v>0</v>
      </c>
      <c r="D58" s="894">
        <v>0</v>
      </c>
      <c r="E58" s="249" t="s">
        <v>1739</v>
      </c>
      <c r="F58" s="885">
        <v>0</v>
      </c>
      <c r="G58" s="1448"/>
      <c r="H58" s="1500"/>
    </row>
    <row r="59" spans="1:8" s="6" customFormat="1" ht="12">
      <c r="A59" s="1460"/>
      <c r="B59" s="891" t="s">
        <v>1695</v>
      </c>
      <c r="C59" s="885">
        <v>1</v>
      </c>
      <c r="D59" s="894">
        <v>80</v>
      </c>
      <c r="E59" s="249" t="s">
        <v>1739</v>
      </c>
      <c r="F59" s="885">
        <v>0</v>
      </c>
      <c r="G59" s="1448"/>
      <c r="H59" s="1500"/>
    </row>
    <row r="60" spans="1:8" s="6" customFormat="1" ht="12">
      <c r="A60" s="1323" t="s">
        <v>1740</v>
      </c>
      <c r="B60" s="891" t="s">
        <v>1741</v>
      </c>
      <c r="C60" s="885">
        <v>2</v>
      </c>
      <c r="D60" s="894">
        <v>2172</v>
      </c>
      <c r="E60" s="249" t="s">
        <v>1742</v>
      </c>
      <c r="F60" s="892" t="s">
        <v>1709</v>
      </c>
      <c r="G60" s="1448" t="s">
        <v>1743</v>
      </c>
      <c r="H60" s="1500" t="s">
        <v>1744</v>
      </c>
    </row>
    <row r="61" spans="1:8" s="6" customFormat="1" ht="12">
      <c r="A61" s="1323"/>
      <c r="B61" s="891" t="s">
        <v>1745</v>
      </c>
      <c r="C61" s="885">
        <v>2</v>
      </c>
      <c r="D61" s="894">
        <v>49</v>
      </c>
      <c r="E61" s="249" t="s">
        <v>1746</v>
      </c>
      <c r="F61" s="892">
        <v>0</v>
      </c>
      <c r="G61" s="1448"/>
      <c r="H61" s="1500"/>
    </row>
    <row r="62" spans="1:8" s="6" customFormat="1" ht="12">
      <c r="A62" s="1323"/>
      <c r="B62" s="891" t="s">
        <v>1747</v>
      </c>
      <c r="C62" s="885">
        <v>2</v>
      </c>
      <c r="D62" s="894">
        <v>647</v>
      </c>
      <c r="E62" s="249" t="s">
        <v>1748</v>
      </c>
      <c r="F62" s="892" t="s">
        <v>1709</v>
      </c>
      <c r="G62" s="1448"/>
      <c r="H62" s="1500"/>
    </row>
    <row r="63" spans="1:8" s="6" customFormat="1" ht="12">
      <c r="A63" s="1323"/>
      <c r="B63" s="891" t="s">
        <v>1749</v>
      </c>
      <c r="C63" s="885">
        <v>2</v>
      </c>
      <c r="D63" s="894">
        <v>486</v>
      </c>
      <c r="E63" s="249" t="s">
        <v>1750</v>
      </c>
      <c r="F63" s="892" t="s">
        <v>1709</v>
      </c>
      <c r="G63" s="1448"/>
      <c r="H63" s="1500"/>
    </row>
    <row r="64" spans="1:8" s="6" customFormat="1" ht="12">
      <c r="A64" s="1323"/>
      <c r="B64" s="891" t="s">
        <v>1751</v>
      </c>
      <c r="C64" s="885">
        <v>2</v>
      </c>
      <c r="D64" s="894">
        <v>653</v>
      </c>
      <c r="E64" s="249" t="s">
        <v>1750</v>
      </c>
      <c r="F64" s="892" t="s">
        <v>1709</v>
      </c>
      <c r="G64" s="1448"/>
      <c r="H64" s="1500"/>
    </row>
    <row r="65" spans="1:8" s="6" customFormat="1" ht="12">
      <c r="A65" s="1323"/>
      <c r="B65" s="891" t="s">
        <v>1752</v>
      </c>
      <c r="C65" s="885">
        <v>2</v>
      </c>
      <c r="D65" s="894">
        <v>173</v>
      </c>
      <c r="E65" s="249" t="s">
        <v>1750</v>
      </c>
      <c r="F65" s="885">
        <v>0</v>
      </c>
      <c r="G65" s="1448"/>
      <c r="H65" s="1500"/>
    </row>
    <row r="66" spans="1:8" s="6" customFormat="1" ht="12">
      <c r="A66" s="1323"/>
      <c r="B66" s="891" t="s">
        <v>1753</v>
      </c>
      <c r="C66" s="885">
        <v>2</v>
      </c>
      <c r="D66" s="894">
        <v>913</v>
      </c>
      <c r="E66" s="249" t="s">
        <v>1754</v>
      </c>
      <c r="F66" s="892" t="s">
        <v>1709</v>
      </c>
      <c r="G66" s="1448"/>
      <c r="H66" s="1500"/>
    </row>
    <row r="67" spans="1:8" s="6" customFormat="1" ht="12">
      <c r="A67" s="1323"/>
      <c r="B67" s="891" t="s">
        <v>1755</v>
      </c>
      <c r="C67" s="885">
        <v>2</v>
      </c>
      <c r="D67" s="894">
        <v>61</v>
      </c>
      <c r="E67" s="249" t="s">
        <v>1756</v>
      </c>
      <c r="F67" s="892">
        <v>0</v>
      </c>
      <c r="G67" s="1448"/>
      <c r="H67" s="1500"/>
    </row>
    <row r="68" spans="1:8" s="6" customFormat="1" ht="12">
      <c r="A68" s="1323"/>
      <c r="B68" s="891" t="s">
        <v>1713</v>
      </c>
      <c r="C68" s="895">
        <v>1</v>
      </c>
      <c r="D68" s="189">
        <v>27</v>
      </c>
      <c r="E68" s="249" t="s">
        <v>1757</v>
      </c>
      <c r="F68" s="885">
        <v>0</v>
      </c>
      <c r="G68" s="1448"/>
      <c r="H68" s="1500"/>
    </row>
    <row r="69" spans="1:8" s="6" customFormat="1" ht="12">
      <c r="A69" s="1323"/>
      <c r="B69" s="891" t="s">
        <v>1689</v>
      </c>
      <c r="C69" s="895">
        <v>2</v>
      </c>
      <c r="D69" s="189">
        <v>1267</v>
      </c>
      <c r="E69" s="249" t="s">
        <v>1757</v>
      </c>
      <c r="F69" s="885">
        <v>0</v>
      </c>
      <c r="G69" s="1448"/>
      <c r="H69" s="1500"/>
    </row>
    <row r="70" spans="1:8" s="6" customFormat="1" ht="12">
      <c r="A70" s="1323"/>
      <c r="B70" s="891" t="s">
        <v>1691</v>
      </c>
      <c r="C70" s="885">
        <v>1</v>
      </c>
      <c r="D70" s="894">
        <v>7</v>
      </c>
      <c r="E70" s="249" t="s">
        <v>1758</v>
      </c>
      <c r="F70" s="885">
        <v>0</v>
      </c>
      <c r="G70" s="1448"/>
      <c r="H70" s="1500"/>
    </row>
    <row r="71" spans="1:8" s="6" customFormat="1" ht="12">
      <c r="A71" s="1323"/>
      <c r="B71" s="891" t="s">
        <v>1693</v>
      </c>
      <c r="C71" s="885">
        <v>0</v>
      </c>
      <c r="D71" s="894">
        <v>0</v>
      </c>
      <c r="E71" s="249" t="s">
        <v>1759</v>
      </c>
      <c r="F71" s="885">
        <v>0</v>
      </c>
      <c r="G71" s="1448"/>
      <c r="H71" s="1500"/>
    </row>
    <row r="72" spans="1:8" s="6" customFormat="1" ht="12">
      <c r="A72" s="1323"/>
      <c r="B72" s="891" t="s">
        <v>1695</v>
      </c>
      <c r="C72" s="885">
        <v>2</v>
      </c>
      <c r="D72" s="894">
        <v>472</v>
      </c>
      <c r="E72" s="249" t="s">
        <v>1760</v>
      </c>
      <c r="F72" s="885">
        <v>0</v>
      </c>
      <c r="G72" s="1448"/>
      <c r="H72" s="1500"/>
    </row>
    <row r="73" spans="1:8" s="6" customFormat="1" ht="12">
      <c r="A73" s="1323" t="s">
        <v>1761</v>
      </c>
      <c r="B73" s="891" t="s">
        <v>1762</v>
      </c>
      <c r="C73" s="885">
        <v>2</v>
      </c>
      <c r="D73" s="894">
        <v>812</v>
      </c>
      <c r="E73" s="249" t="s">
        <v>1763</v>
      </c>
      <c r="F73" s="892" t="s">
        <v>1709</v>
      </c>
      <c r="G73" s="1448" t="s">
        <v>1640</v>
      </c>
      <c r="H73" s="1500" t="s">
        <v>1764</v>
      </c>
    </row>
    <row r="74" spans="1:8" s="6" customFormat="1" ht="12">
      <c r="A74" s="1323"/>
      <c r="B74" s="891" t="s">
        <v>1765</v>
      </c>
      <c r="C74" s="885">
        <v>2</v>
      </c>
      <c r="D74" s="894">
        <v>87</v>
      </c>
      <c r="E74" s="249" t="s">
        <v>1766</v>
      </c>
      <c r="F74" s="892">
        <v>0</v>
      </c>
      <c r="G74" s="1448"/>
      <c r="H74" s="1500"/>
    </row>
    <row r="75" spans="1:8" s="6" customFormat="1" ht="12">
      <c r="A75" s="1323"/>
      <c r="B75" s="891" t="s">
        <v>1712</v>
      </c>
      <c r="C75" s="885">
        <v>1</v>
      </c>
      <c r="D75" s="894">
        <v>9</v>
      </c>
      <c r="E75" s="249" t="s">
        <v>1766</v>
      </c>
      <c r="F75" s="892">
        <v>0</v>
      </c>
      <c r="G75" s="1448"/>
      <c r="H75" s="1500"/>
    </row>
    <row r="76" spans="1:8" s="6" customFormat="1" ht="12">
      <c r="A76" s="1323"/>
      <c r="B76" s="891" t="s">
        <v>1767</v>
      </c>
      <c r="C76" s="885">
        <v>2</v>
      </c>
      <c r="D76" s="894">
        <v>852</v>
      </c>
      <c r="E76" s="249" t="s">
        <v>1742</v>
      </c>
      <c r="F76" s="892" t="s">
        <v>1709</v>
      </c>
      <c r="G76" s="1448"/>
      <c r="H76" s="1500"/>
    </row>
    <row r="77" spans="1:8" s="6" customFormat="1" ht="12">
      <c r="A77" s="1323"/>
      <c r="B77" s="891" t="s">
        <v>1768</v>
      </c>
      <c r="C77" s="885">
        <v>1</v>
      </c>
      <c r="D77" s="894">
        <v>161</v>
      </c>
      <c r="E77" s="249" t="s">
        <v>1766</v>
      </c>
      <c r="F77" s="885">
        <v>0</v>
      </c>
      <c r="G77" s="1448"/>
      <c r="H77" s="1500"/>
    </row>
    <row r="78" spans="1:8" s="6" customFormat="1" ht="12">
      <c r="A78" s="1323"/>
      <c r="B78" s="891" t="s">
        <v>1689</v>
      </c>
      <c r="C78" s="885">
        <v>1</v>
      </c>
      <c r="D78" s="189">
        <v>522</v>
      </c>
      <c r="E78" s="249" t="s">
        <v>1769</v>
      </c>
      <c r="F78" s="885">
        <v>0</v>
      </c>
      <c r="G78" s="1448"/>
      <c r="H78" s="1500"/>
    </row>
    <row r="79" spans="1:8" s="6" customFormat="1" ht="12">
      <c r="A79" s="1323"/>
      <c r="B79" s="891" t="s">
        <v>1691</v>
      </c>
      <c r="C79" s="885">
        <v>1</v>
      </c>
      <c r="D79" s="894">
        <v>7</v>
      </c>
      <c r="E79" s="249" t="s">
        <v>1731</v>
      </c>
      <c r="F79" s="885">
        <v>0</v>
      </c>
      <c r="G79" s="1448"/>
      <c r="H79" s="1500"/>
    </row>
    <row r="80" spans="1:8" s="6" customFormat="1" ht="12">
      <c r="A80" s="1323"/>
      <c r="B80" s="891" t="s">
        <v>1693</v>
      </c>
      <c r="C80" s="885">
        <v>0</v>
      </c>
      <c r="D80" s="894">
        <v>0</v>
      </c>
      <c r="E80" s="249" t="s">
        <v>1770</v>
      </c>
      <c r="F80" s="885">
        <v>0</v>
      </c>
      <c r="G80" s="1448"/>
      <c r="H80" s="1500"/>
    </row>
    <row r="81" spans="1:8" s="6" customFormat="1" ht="12">
      <c r="A81" s="1323"/>
      <c r="B81" s="891" t="s">
        <v>1695</v>
      </c>
      <c r="C81" s="885">
        <v>1</v>
      </c>
      <c r="D81" s="894">
        <v>34</v>
      </c>
      <c r="E81" s="249" t="s">
        <v>1770</v>
      </c>
      <c r="F81" s="885">
        <v>0</v>
      </c>
      <c r="G81" s="1448"/>
      <c r="H81" s="1500"/>
    </row>
    <row r="82" spans="1:8" s="6" customFormat="1" ht="12">
      <c r="A82" s="1323" t="s">
        <v>1771</v>
      </c>
      <c r="B82" s="891" t="s">
        <v>1772</v>
      </c>
      <c r="C82" s="885">
        <v>3</v>
      </c>
      <c r="D82" s="894">
        <v>1651</v>
      </c>
      <c r="E82" s="249" t="s">
        <v>1773</v>
      </c>
      <c r="F82" s="892" t="s">
        <v>1709</v>
      </c>
      <c r="G82" s="1448" t="s">
        <v>1735</v>
      </c>
      <c r="H82" s="1500" t="s">
        <v>1774</v>
      </c>
    </row>
    <row r="83" spans="1:8" s="6" customFormat="1" ht="12">
      <c r="A83" s="1323"/>
      <c r="B83" s="891" t="s">
        <v>1775</v>
      </c>
      <c r="C83" s="885">
        <v>1</v>
      </c>
      <c r="D83" s="894">
        <v>85</v>
      </c>
      <c r="E83" s="249" t="s">
        <v>1773</v>
      </c>
      <c r="F83" s="892">
        <v>0</v>
      </c>
      <c r="G83" s="1448"/>
      <c r="H83" s="1500"/>
    </row>
    <row r="84" spans="1:8" s="6" customFormat="1" ht="12">
      <c r="A84" s="1323"/>
      <c r="B84" s="891" t="s">
        <v>1689</v>
      </c>
      <c r="C84" s="885">
        <v>1</v>
      </c>
      <c r="D84" s="189">
        <v>659</v>
      </c>
      <c r="E84" s="249" t="s">
        <v>1776</v>
      </c>
      <c r="F84" s="892" t="s">
        <v>1726</v>
      </c>
      <c r="G84" s="1448"/>
      <c r="H84" s="1500"/>
    </row>
    <row r="85" spans="1:8" s="6" customFormat="1" ht="12">
      <c r="A85" s="1458"/>
      <c r="B85" s="891" t="s">
        <v>1691</v>
      </c>
      <c r="C85" s="885">
        <v>1</v>
      </c>
      <c r="D85" s="894">
        <v>7</v>
      </c>
      <c r="E85" s="249" t="s">
        <v>1731</v>
      </c>
      <c r="F85" s="885">
        <v>0</v>
      </c>
      <c r="G85" s="1511"/>
      <c r="H85" s="1503"/>
    </row>
    <row r="86" spans="1:8" s="6" customFormat="1" ht="12">
      <c r="A86" s="1458"/>
      <c r="B86" s="891" t="s">
        <v>1693</v>
      </c>
      <c r="C86" s="896">
        <v>0</v>
      </c>
      <c r="D86" s="897">
        <v>0</v>
      </c>
      <c r="E86" s="25" t="s">
        <v>1777</v>
      </c>
      <c r="F86" s="885">
        <v>0</v>
      </c>
      <c r="G86" s="1511"/>
      <c r="H86" s="1503"/>
    </row>
    <row r="87" spans="1:8" s="6" customFormat="1" ht="12">
      <c r="A87" s="1458"/>
      <c r="B87" s="891" t="s">
        <v>1778</v>
      </c>
      <c r="C87" s="896">
        <v>1</v>
      </c>
      <c r="D87" s="897">
        <v>8</v>
      </c>
      <c r="E87" s="25" t="s">
        <v>1777</v>
      </c>
      <c r="F87" s="885">
        <v>0</v>
      </c>
      <c r="G87" s="1511"/>
      <c r="H87" s="1503"/>
    </row>
    <row r="88" spans="1:8" s="6" customFormat="1" ht="12">
      <c r="A88" s="1469"/>
      <c r="B88" s="898" t="s">
        <v>1779</v>
      </c>
      <c r="C88" s="889">
        <v>1</v>
      </c>
      <c r="D88" s="899">
        <v>69</v>
      </c>
      <c r="E88" s="847" t="s">
        <v>1780</v>
      </c>
      <c r="F88" s="900">
        <v>0</v>
      </c>
      <c r="G88" s="1512"/>
      <c r="H88" s="1513"/>
    </row>
    <row r="89" spans="1:8" s="6" customFormat="1" ht="12" customHeight="1">
      <c r="A89" s="690"/>
      <c r="B89" s="257"/>
      <c r="C89" s="882"/>
      <c r="D89" s="883"/>
      <c r="E89" s="690"/>
      <c r="F89" s="257"/>
      <c r="G89" s="535"/>
      <c r="H89" s="883"/>
    </row>
    <row r="90" spans="1:8" s="6" customFormat="1" ht="12">
      <c r="A90" s="560" t="s">
        <v>1781</v>
      </c>
      <c r="B90" s="257"/>
      <c r="C90" s="690"/>
      <c r="D90" s="535"/>
      <c r="E90" s="535"/>
      <c r="F90" s="690"/>
      <c r="G90" s="535"/>
      <c r="H90" s="536"/>
    </row>
    <row r="91" spans="1:8" s="337" customFormat="1" ht="24">
      <c r="A91" s="627" t="s">
        <v>1631</v>
      </c>
      <c r="B91" s="317" t="s">
        <v>1632</v>
      </c>
      <c r="C91" s="317" t="s">
        <v>1633</v>
      </c>
      <c r="D91" s="317" t="s">
        <v>1634</v>
      </c>
      <c r="E91" s="317" t="s">
        <v>1635</v>
      </c>
      <c r="F91" s="317" t="s">
        <v>1666</v>
      </c>
      <c r="G91" s="1154" t="s">
        <v>1636</v>
      </c>
      <c r="H91" s="1156"/>
    </row>
    <row r="92" spans="1:8" s="6" customFormat="1" ht="12">
      <c r="A92" s="1323" t="s">
        <v>1782</v>
      </c>
      <c r="B92" s="891" t="s">
        <v>1783</v>
      </c>
      <c r="C92" s="885">
        <v>3</v>
      </c>
      <c r="D92" s="658">
        <v>2204</v>
      </c>
      <c r="E92" s="628" t="s">
        <v>1784</v>
      </c>
      <c r="F92" s="885" t="s">
        <v>1709</v>
      </c>
      <c r="G92" s="1448" t="s">
        <v>1640</v>
      </c>
      <c r="H92" s="1500" t="s">
        <v>1785</v>
      </c>
    </row>
    <row r="93" spans="1:8" s="6" customFormat="1" ht="12">
      <c r="A93" s="1323"/>
      <c r="B93" s="891" t="s">
        <v>1683</v>
      </c>
      <c r="C93" s="885">
        <v>2</v>
      </c>
      <c r="D93" s="189">
        <v>711</v>
      </c>
      <c r="E93" s="249" t="s">
        <v>1786</v>
      </c>
      <c r="F93" s="885" t="s">
        <v>1709</v>
      </c>
      <c r="G93" s="1507"/>
      <c r="H93" s="1501"/>
    </row>
    <row r="94" spans="1:8" s="6" customFormat="1" ht="12">
      <c r="A94" s="1323"/>
      <c r="B94" s="891" t="s">
        <v>1747</v>
      </c>
      <c r="C94" s="885">
        <v>2</v>
      </c>
      <c r="D94" s="894">
        <v>287</v>
      </c>
      <c r="E94" s="249" t="s">
        <v>1787</v>
      </c>
      <c r="F94" s="885" t="s">
        <v>1709</v>
      </c>
      <c r="G94" s="1507"/>
      <c r="H94" s="1501"/>
    </row>
    <row r="95" spans="1:8" s="6" customFormat="1" ht="12">
      <c r="A95" s="1323"/>
      <c r="B95" s="891" t="s">
        <v>1788</v>
      </c>
      <c r="C95" s="885">
        <v>3</v>
      </c>
      <c r="D95" s="189">
        <v>2247</v>
      </c>
      <c r="E95" s="249" t="s">
        <v>1789</v>
      </c>
      <c r="F95" s="885" t="s">
        <v>1709</v>
      </c>
      <c r="G95" s="1507"/>
      <c r="H95" s="1501"/>
    </row>
    <row r="96" spans="1:8" s="6" customFormat="1" ht="12">
      <c r="A96" s="1323"/>
      <c r="B96" s="891" t="s">
        <v>1790</v>
      </c>
      <c r="C96" s="885">
        <v>3</v>
      </c>
      <c r="D96" s="189">
        <v>2403</v>
      </c>
      <c r="E96" s="249" t="s">
        <v>1791</v>
      </c>
      <c r="F96" s="885" t="s">
        <v>68</v>
      </c>
      <c r="G96" s="1507"/>
      <c r="H96" s="1501"/>
    </row>
    <row r="97" spans="1:8" s="6" customFormat="1" ht="12">
      <c r="A97" s="1323"/>
      <c r="B97" s="891" t="s">
        <v>1689</v>
      </c>
      <c r="C97" s="885">
        <v>2</v>
      </c>
      <c r="D97" s="189">
        <v>1781</v>
      </c>
      <c r="E97" s="249" t="s">
        <v>1792</v>
      </c>
      <c r="F97" s="885" t="s">
        <v>1793</v>
      </c>
      <c r="G97" s="1507"/>
      <c r="H97" s="1501"/>
    </row>
    <row r="98" spans="1:8" s="6" customFormat="1" ht="12">
      <c r="A98" s="1323"/>
      <c r="B98" s="891" t="s">
        <v>1794</v>
      </c>
      <c r="C98" s="885">
        <v>1</v>
      </c>
      <c r="D98" s="189">
        <v>94</v>
      </c>
      <c r="E98" s="249" t="s">
        <v>1795</v>
      </c>
      <c r="F98" s="885">
        <v>0</v>
      </c>
      <c r="G98" s="1507"/>
      <c r="H98" s="1501"/>
    </row>
    <row r="99" spans="1:8" s="6" customFormat="1" ht="12">
      <c r="A99" s="1323"/>
      <c r="B99" s="891" t="s">
        <v>1691</v>
      </c>
      <c r="C99" s="885">
        <v>1</v>
      </c>
      <c r="D99" s="894">
        <v>7</v>
      </c>
      <c r="E99" s="249" t="s">
        <v>1731</v>
      </c>
      <c r="F99" s="885">
        <v>0</v>
      </c>
      <c r="G99" s="1507"/>
      <c r="H99" s="1501"/>
    </row>
    <row r="100" spans="1:8" s="6" customFormat="1" ht="12">
      <c r="A100" s="1323"/>
      <c r="B100" s="891" t="s">
        <v>1693</v>
      </c>
      <c r="C100" s="885">
        <v>0</v>
      </c>
      <c r="D100" s="189">
        <v>0</v>
      </c>
      <c r="E100" s="249" t="s">
        <v>1796</v>
      </c>
      <c r="F100" s="885" t="s">
        <v>1709</v>
      </c>
      <c r="G100" s="1507"/>
      <c r="H100" s="1501"/>
    </row>
    <row r="101" spans="1:8" s="6" customFormat="1" ht="12">
      <c r="A101" s="1323"/>
      <c r="B101" s="891" t="s">
        <v>1778</v>
      </c>
      <c r="C101" s="885">
        <v>1</v>
      </c>
      <c r="D101" s="189">
        <v>275</v>
      </c>
      <c r="E101" s="249" t="s">
        <v>1796</v>
      </c>
      <c r="F101" s="885" t="s">
        <v>1709</v>
      </c>
      <c r="G101" s="1507"/>
      <c r="H101" s="1501"/>
    </row>
    <row r="102" spans="1:8" s="6" customFormat="1" ht="12">
      <c r="A102" s="1323"/>
      <c r="B102" s="891" t="s">
        <v>1797</v>
      </c>
      <c r="C102" s="885">
        <v>1</v>
      </c>
      <c r="D102" s="189">
        <v>50</v>
      </c>
      <c r="E102" s="249" t="s">
        <v>1796</v>
      </c>
      <c r="F102" s="885" t="s">
        <v>1709</v>
      </c>
      <c r="G102" s="1507"/>
      <c r="H102" s="1501"/>
    </row>
    <row r="103" spans="1:8" s="6" customFormat="1" ht="12">
      <c r="A103" s="1323" t="s">
        <v>1798</v>
      </c>
      <c r="B103" s="891" t="s">
        <v>1799</v>
      </c>
      <c r="C103" s="885">
        <v>3</v>
      </c>
      <c r="D103" s="658">
        <v>2597</v>
      </c>
      <c r="E103" s="628" t="s">
        <v>1784</v>
      </c>
      <c r="F103" s="885" t="s">
        <v>1709</v>
      </c>
      <c r="G103" s="1448" t="s">
        <v>1640</v>
      </c>
      <c r="H103" s="1500" t="s">
        <v>1800</v>
      </c>
    </row>
    <row r="104" spans="1:8" s="6" customFormat="1" ht="12">
      <c r="A104" s="1323"/>
      <c r="B104" s="891" t="s">
        <v>1747</v>
      </c>
      <c r="C104" s="885">
        <v>2</v>
      </c>
      <c r="D104" s="894">
        <v>61</v>
      </c>
      <c r="E104" s="249" t="s">
        <v>1787</v>
      </c>
      <c r="F104" s="885">
        <v>0</v>
      </c>
      <c r="G104" s="1448"/>
      <c r="H104" s="1500"/>
    </row>
    <row r="105" spans="1:8" s="6" customFormat="1" ht="12">
      <c r="A105" s="1323"/>
      <c r="B105" s="891" t="s">
        <v>1801</v>
      </c>
      <c r="C105" s="885">
        <v>3</v>
      </c>
      <c r="D105" s="658">
        <v>2257</v>
      </c>
      <c r="E105" s="249" t="s">
        <v>1802</v>
      </c>
      <c r="F105" s="885" t="s">
        <v>1709</v>
      </c>
      <c r="G105" s="1448"/>
      <c r="H105" s="1500"/>
    </row>
    <row r="106" spans="1:8" s="6" customFormat="1" ht="12">
      <c r="A106" s="1323"/>
      <c r="B106" s="891" t="s">
        <v>1803</v>
      </c>
      <c r="C106" s="895">
        <v>1</v>
      </c>
      <c r="D106" s="658">
        <v>531</v>
      </c>
      <c r="E106" s="628" t="s">
        <v>1784</v>
      </c>
      <c r="F106" s="885" t="s">
        <v>1709</v>
      </c>
      <c r="G106" s="1507"/>
      <c r="H106" s="1501"/>
    </row>
    <row r="107" spans="1:8" s="6" customFormat="1" ht="12">
      <c r="A107" s="1323"/>
      <c r="B107" s="891" t="s">
        <v>1713</v>
      </c>
      <c r="C107" s="895">
        <v>1</v>
      </c>
      <c r="D107" s="189">
        <v>32</v>
      </c>
      <c r="E107" s="249" t="s">
        <v>1804</v>
      </c>
      <c r="F107" s="885">
        <v>0</v>
      </c>
      <c r="G107" s="1507"/>
      <c r="H107" s="1501"/>
    </row>
    <row r="108" spans="1:8" s="6" customFormat="1" ht="12">
      <c r="A108" s="1323"/>
      <c r="B108" s="891" t="s">
        <v>1805</v>
      </c>
      <c r="C108" s="895">
        <v>2</v>
      </c>
      <c r="D108" s="658">
        <v>1570</v>
      </c>
      <c r="E108" s="249" t="s">
        <v>1806</v>
      </c>
      <c r="F108" s="885">
        <v>0</v>
      </c>
      <c r="G108" s="1507"/>
      <c r="H108" s="1501"/>
    </row>
    <row r="109" spans="1:8" s="6" customFormat="1" ht="12">
      <c r="A109" s="1323"/>
      <c r="B109" s="891" t="s">
        <v>1807</v>
      </c>
      <c r="C109" s="895">
        <v>2</v>
      </c>
      <c r="D109" s="658">
        <v>275</v>
      </c>
      <c r="E109" s="249" t="s">
        <v>1806</v>
      </c>
      <c r="F109" s="885">
        <v>0</v>
      </c>
      <c r="G109" s="1507"/>
      <c r="H109" s="1501"/>
    </row>
    <row r="110" spans="1:8" s="6" customFormat="1" ht="12">
      <c r="A110" s="1458"/>
      <c r="B110" s="891" t="s">
        <v>1794</v>
      </c>
      <c r="C110" s="885">
        <v>1</v>
      </c>
      <c r="D110" s="189">
        <v>60</v>
      </c>
      <c r="E110" s="249" t="s">
        <v>1808</v>
      </c>
      <c r="F110" s="885">
        <v>0</v>
      </c>
      <c r="G110" s="1508"/>
      <c r="H110" s="1510"/>
    </row>
    <row r="111" spans="1:8" s="6" customFormat="1" ht="12">
      <c r="A111" s="1458"/>
      <c r="B111" s="891" t="s">
        <v>1809</v>
      </c>
      <c r="C111" s="895">
        <v>1</v>
      </c>
      <c r="D111" s="189">
        <v>10</v>
      </c>
      <c r="E111" s="249" t="s">
        <v>1810</v>
      </c>
      <c r="F111" s="885">
        <v>0</v>
      </c>
      <c r="G111" s="1508"/>
      <c r="H111" s="1510"/>
    </row>
    <row r="112" spans="1:8" s="6" customFormat="1" ht="12">
      <c r="A112" s="1458"/>
      <c r="B112" s="891" t="s">
        <v>1691</v>
      </c>
      <c r="C112" s="885">
        <v>1</v>
      </c>
      <c r="D112" s="894">
        <v>7</v>
      </c>
      <c r="E112" s="249" t="s">
        <v>1731</v>
      </c>
      <c r="F112" s="885">
        <v>0</v>
      </c>
      <c r="G112" s="1508"/>
      <c r="H112" s="1510"/>
    </row>
    <row r="113" spans="1:8" s="6" customFormat="1" ht="12">
      <c r="A113" s="1458"/>
      <c r="B113" s="891" t="s">
        <v>1693</v>
      </c>
      <c r="C113" s="885">
        <v>0</v>
      </c>
      <c r="D113" s="189">
        <v>0</v>
      </c>
      <c r="E113" s="249" t="s">
        <v>1811</v>
      </c>
      <c r="F113" s="885">
        <v>0</v>
      </c>
      <c r="G113" s="1508"/>
      <c r="H113" s="1510"/>
    </row>
    <row r="114" spans="1:8" s="6" customFormat="1" ht="12">
      <c r="A114" s="1458"/>
      <c r="B114" s="891" t="s">
        <v>1778</v>
      </c>
      <c r="C114" s="885">
        <v>1</v>
      </c>
      <c r="D114" s="189">
        <v>89</v>
      </c>
      <c r="E114" s="249" t="s">
        <v>1811</v>
      </c>
      <c r="F114" s="885">
        <v>0</v>
      </c>
      <c r="G114" s="1508"/>
      <c r="H114" s="1510"/>
    </row>
    <row r="115" spans="1:8" s="6" customFormat="1" ht="12">
      <c r="A115" s="1469"/>
      <c r="B115" s="898" t="s">
        <v>1779</v>
      </c>
      <c r="C115" s="900">
        <v>1</v>
      </c>
      <c r="D115" s="661">
        <v>20</v>
      </c>
      <c r="E115" s="848" t="s">
        <v>1811</v>
      </c>
      <c r="F115" s="900">
        <v>0</v>
      </c>
      <c r="G115" s="1509"/>
      <c r="H115" s="1506"/>
    </row>
    <row r="116" spans="1:8" s="6" customFormat="1" ht="12">
      <c r="A116" s="322" t="s">
        <v>1812</v>
      </c>
      <c r="B116" s="257"/>
      <c r="C116" s="690"/>
      <c r="D116" s="536"/>
      <c r="E116" s="536"/>
      <c r="F116" s="690"/>
      <c r="G116" s="838"/>
      <c r="H116" s="324" t="s">
        <v>2266</v>
      </c>
    </row>
    <row r="117" spans="1:8" s="6" customFormat="1" ht="13.5" customHeight="1">
      <c r="C117" s="337"/>
      <c r="F117" s="337"/>
      <c r="H117" s="10"/>
    </row>
  </sheetData>
  <mergeCells count="56">
    <mergeCell ref="A103:A115"/>
    <mergeCell ref="G103:G115"/>
    <mergeCell ref="H103:H115"/>
    <mergeCell ref="A82:A88"/>
    <mergeCell ref="G82:G88"/>
    <mergeCell ref="H82:H88"/>
    <mergeCell ref="G91:H91"/>
    <mergeCell ref="A92:A102"/>
    <mergeCell ref="G92:G102"/>
    <mergeCell ref="H92:H102"/>
    <mergeCell ref="A60:A72"/>
    <mergeCell ref="G60:G72"/>
    <mergeCell ref="H60:H72"/>
    <mergeCell ref="A73:A81"/>
    <mergeCell ref="G73:G81"/>
    <mergeCell ref="H73:H81"/>
    <mergeCell ref="A47:A55"/>
    <mergeCell ref="G47:G55"/>
    <mergeCell ref="H47:H55"/>
    <mergeCell ref="A56:A59"/>
    <mergeCell ref="G56:G59"/>
    <mergeCell ref="H56:H59"/>
    <mergeCell ref="A20:A32"/>
    <mergeCell ref="G20:G32"/>
    <mergeCell ref="H20:H32"/>
    <mergeCell ref="A33:A46"/>
    <mergeCell ref="G33:G46"/>
    <mergeCell ref="H33:H46"/>
    <mergeCell ref="G19:H19"/>
    <mergeCell ref="A12:A13"/>
    <mergeCell ref="E12:F12"/>
    <mergeCell ref="G12:G13"/>
    <mergeCell ref="H12:H13"/>
    <mergeCell ref="E13:F13"/>
    <mergeCell ref="E14:F14"/>
    <mergeCell ref="A15:A16"/>
    <mergeCell ref="E15:F15"/>
    <mergeCell ref="G15:G16"/>
    <mergeCell ref="H15:H16"/>
    <mergeCell ref="E16:F16"/>
    <mergeCell ref="A9:A11"/>
    <mergeCell ref="E9:F9"/>
    <mergeCell ref="G9:G11"/>
    <mergeCell ref="H9:H11"/>
    <mergeCell ref="E10:F10"/>
    <mergeCell ref="E11:F11"/>
    <mergeCell ref="A1:G1"/>
    <mergeCell ref="E4:F4"/>
    <mergeCell ref="G4:H4"/>
    <mergeCell ref="A5:A8"/>
    <mergeCell ref="E5:F5"/>
    <mergeCell ref="G5:G8"/>
    <mergeCell ref="H5:H8"/>
    <mergeCell ref="E6:F6"/>
    <mergeCell ref="E7:F7"/>
    <mergeCell ref="E8:F8"/>
  </mergeCells>
  <phoneticPr fontId="2"/>
  <pageMargins left="0.27559055118110237" right="0.19685039370078741" top="0.31496062992125984" bottom="0.27559055118110237" header="0.19685039370078741" footer="0.19685039370078741"/>
  <pageSetup paperSize="9" scale="91" orientation="portrait" r:id="rId1"/>
  <headerFooter alignWithMargins="0"/>
  <rowBreaks count="2" manualBreakCount="2">
    <brk id="16" max="16383" man="1"/>
    <brk id="88" max="16383" man="1"/>
  </rowBreaks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8"/>
  <dimension ref="A1:K14"/>
  <sheetViews>
    <sheetView zoomScaleNormal="100" zoomScaleSheetLayoutView="100" workbookViewId="0"/>
  </sheetViews>
  <sheetFormatPr defaultRowHeight="18" customHeight="1"/>
  <cols>
    <col min="1" max="1" width="12.125" style="187" customWidth="1"/>
    <col min="2" max="2" width="10.625" style="187" customWidth="1"/>
    <col min="3" max="3" width="12.625" style="187" customWidth="1"/>
    <col min="4" max="4" width="10.625" style="187" customWidth="1"/>
    <col min="5" max="5" width="12.5" style="187" customWidth="1"/>
    <col min="6" max="6" width="10.625" style="187" customWidth="1"/>
    <col min="7" max="7" width="12.625" style="187" customWidth="1"/>
    <col min="8" max="256" width="9" style="187"/>
    <col min="257" max="257" width="12.125" style="187" customWidth="1"/>
    <col min="258" max="258" width="10.625" style="187" customWidth="1"/>
    <col min="259" max="259" width="12.625" style="187" customWidth="1"/>
    <col min="260" max="260" width="10.625" style="187" customWidth="1"/>
    <col min="261" max="261" width="12.5" style="187" customWidth="1"/>
    <col min="262" max="262" width="10.625" style="187" customWidth="1"/>
    <col min="263" max="263" width="12.625" style="187" customWidth="1"/>
    <col min="264" max="512" width="9" style="187"/>
    <col min="513" max="513" width="12.125" style="187" customWidth="1"/>
    <col min="514" max="514" width="10.625" style="187" customWidth="1"/>
    <col min="515" max="515" width="12.625" style="187" customWidth="1"/>
    <col min="516" max="516" width="10.625" style="187" customWidth="1"/>
    <col min="517" max="517" width="12.5" style="187" customWidth="1"/>
    <col min="518" max="518" width="10.625" style="187" customWidth="1"/>
    <col min="519" max="519" width="12.625" style="187" customWidth="1"/>
    <col min="520" max="768" width="9" style="187"/>
    <col min="769" max="769" width="12.125" style="187" customWidth="1"/>
    <col min="770" max="770" width="10.625" style="187" customWidth="1"/>
    <col min="771" max="771" width="12.625" style="187" customWidth="1"/>
    <col min="772" max="772" width="10.625" style="187" customWidth="1"/>
    <col min="773" max="773" width="12.5" style="187" customWidth="1"/>
    <col min="774" max="774" width="10.625" style="187" customWidth="1"/>
    <col min="775" max="775" width="12.625" style="187" customWidth="1"/>
    <col min="776" max="1024" width="9" style="187"/>
    <col min="1025" max="1025" width="12.125" style="187" customWidth="1"/>
    <col min="1026" max="1026" width="10.625" style="187" customWidth="1"/>
    <col min="1027" max="1027" width="12.625" style="187" customWidth="1"/>
    <col min="1028" max="1028" width="10.625" style="187" customWidth="1"/>
    <col min="1029" max="1029" width="12.5" style="187" customWidth="1"/>
    <col min="1030" max="1030" width="10.625" style="187" customWidth="1"/>
    <col min="1031" max="1031" width="12.625" style="187" customWidth="1"/>
    <col min="1032" max="1280" width="9" style="187"/>
    <col min="1281" max="1281" width="12.125" style="187" customWidth="1"/>
    <col min="1282" max="1282" width="10.625" style="187" customWidth="1"/>
    <col min="1283" max="1283" width="12.625" style="187" customWidth="1"/>
    <col min="1284" max="1284" width="10.625" style="187" customWidth="1"/>
    <col min="1285" max="1285" width="12.5" style="187" customWidth="1"/>
    <col min="1286" max="1286" width="10.625" style="187" customWidth="1"/>
    <col min="1287" max="1287" width="12.625" style="187" customWidth="1"/>
    <col min="1288" max="1536" width="9" style="187"/>
    <col min="1537" max="1537" width="12.125" style="187" customWidth="1"/>
    <col min="1538" max="1538" width="10.625" style="187" customWidth="1"/>
    <col min="1539" max="1539" width="12.625" style="187" customWidth="1"/>
    <col min="1540" max="1540" width="10.625" style="187" customWidth="1"/>
    <col min="1541" max="1541" width="12.5" style="187" customWidth="1"/>
    <col min="1542" max="1542" width="10.625" style="187" customWidth="1"/>
    <col min="1543" max="1543" width="12.625" style="187" customWidth="1"/>
    <col min="1544" max="1792" width="9" style="187"/>
    <col min="1793" max="1793" width="12.125" style="187" customWidth="1"/>
    <col min="1794" max="1794" width="10.625" style="187" customWidth="1"/>
    <col min="1795" max="1795" width="12.625" style="187" customWidth="1"/>
    <col min="1796" max="1796" width="10.625" style="187" customWidth="1"/>
    <col min="1797" max="1797" width="12.5" style="187" customWidth="1"/>
    <col min="1798" max="1798" width="10.625" style="187" customWidth="1"/>
    <col min="1799" max="1799" width="12.625" style="187" customWidth="1"/>
    <col min="1800" max="2048" width="9" style="187"/>
    <col min="2049" max="2049" width="12.125" style="187" customWidth="1"/>
    <col min="2050" max="2050" width="10.625" style="187" customWidth="1"/>
    <col min="2051" max="2051" width="12.625" style="187" customWidth="1"/>
    <col min="2052" max="2052" width="10.625" style="187" customWidth="1"/>
    <col min="2053" max="2053" width="12.5" style="187" customWidth="1"/>
    <col min="2054" max="2054" width="10.625" style="187" customWidth="1"/>
    <col min="2055" max="2055" width="12.625" style="187" customWidth="1"/>
    <col min="2056" max="2304" width="9" style="187"/>
    <col min="2305" max="2305" width="12.125" style="187" customWidth="1"/>
    <col min="2306" max="2306" width="10.625" style="187" customWidth="1"/>
    <col min="2307" max="2307" width="12.625" style="187" customWidth="1"/>
    <col min="2308" max="2308" width="10.625" style="187" customWidth="1"/>
    <col min="2309" max="2309" width="12.5" style="187" customWidth="1"/>
    <col min="2310" max="2310" width="10.625" style="187" customWidth="1"/>
    <col min="2311" max="2311" width="12.625" style="187" customWidth="1"/>
    <col min="2312" max="2560" width="9" style="187"/>
    <col min="2561" max="2561" width="12.125" style="187" customWidth="1"/>
    <col min="2562" max="2562" width="10.625" style="187" customWidth="1"/>
    <col min="2563" max="2563" width="12.625" style="187" customWidth="1"/>
    <col min="2564" max="2564" width="10.625" style="187" customWidth="1"/>
    <col min="2565" max="2565" width="12.5" style="187" customWidth="1"/>
    <col min="2566" max="2566" width="10.625" style="187" customWidth="1"/>
    <col min="2567" max="2567" width="12.625" style="187" customWidth="1"/>
    <col min="2568" max="2816" width="9" style="187"/>
    <col min="2817" max="2817" width="12.125" style="187" customWidth="1"/>
    <col min="2818" max="2818" width="10.625" style="187" customWidth="1"/>
    <col min="2819" max="2819" width="12.625" style="187" customWidth="1"/>
    <col min="2820" max="2820" width="10.625" style="187" customWidth="1"/>
    <col min="2821" max="2821" width="12.5" style="187" customWidth="1"/>
    <col min="2822" max="2822" width="10.625" style="187" customWidth="1"/>
    <col min="2823" max="2823" width="12.625" style="187" customWidth="1"/>
    <col min="2824" max="3072" width="9" style="187"/>
    <col min="3073" max="3073" width="12.125" style="187" customWidth="1"/>
    <col min="3074" max="3074" width="10.625" style="187" customWidth="1"/>
    <col min="3075" max="3075" width="12.625" style="187" customWidth="1"/>
    <col min="3076" max="3076" width="10.625" style="187" customWidth="1"/>
    <col min="3077" max="3077" width="12.5" style="187" customWidth="1"/>
    <col min="3078" max="3078" width="10.625" style="187" customWidth="1"/>
    <col min="3079" max="3079" width="12.625" style="187" customWidth="1"/>
    <col min="3080" max="3328" width="9" style="187"/>
    <col min="3329" max="3329" width="12.125" style="187" customWidth="1"/>
    <col min="3330" max="3330" width="10.625" style="187" customWidth="1"/>
    <col min="3331" max="3331" width="12.625" style="187" customWidth="1"/>
    <col min="3332" max="3332" width="10.625" style="187" customWidth="1"/>
    <col min="3333" max="3333" width="12.5" style="187" customWidth="1"/>
    <col min="3334" max="3334" width="10.625" style="187" customWidth="1"/>
    <col min="3335" max="3335" width="12.625" style="187" customWidth="1"/>
    <col min="3336" max="3584" width="9" style="187"/>
    <col min="3585" max="3585" width="12.125" style="187" customWidth="1"/>
    <col min="3586" max="3586" width="10.625" style="187" customWidth="1"/>
    <col min="3587" max="3587" width="12.625" style="187" customWidth="1"/>
    <col min="3588" max="3588" width="10.625" style="187" customWidth="1"/>
    <col min="3589" max="3589" width="12.5" style="187" customWidth="1"/>
    <col min="3590" max="3590" width="10.625" style="187" customWidth="1"/>
    <col min="3591" max="3591" width="12.625" style="187" customWidth="1"/>
    <col min="3592" max="3840" width="9" style="187"/>
    <col min="3841" max="3841" width="12.125" style="187" customWidth="1"/>
    <col min="3842" max="3842" width="10.625" style="187" customWidth="1"/>
    <col min="3843" max="3843" width="12.625" style="187" customWidth="1"/>
    <col min="3844" max="3844" width="10.625" style="187" customWidth="1"/>
    <col min="3845" max="3845" width="12.5" style="187" customWidth="1"/>
    <col min="3846" max="3846" width="10.625" style="187" customWidth="1"/>
    <col min="3847" max="3847" width="12.625" style="187" customWidth="1"/>
    <col min="3848" max="4096" width="9" style="187"/>
    <col min="4097" max="4097" width="12.125" style="187" customWidth="1"/>
    <col min="4098" max="4098" width="10.625" style="187" customWidth="1"/>
    <col min="4099" max="4099" width="12.625" style="187" customWidth="1"/>
    <col min="4100" max="4100" width="10.625" style="187" customWidth="1"/>
    <col min="4101" max="4101" width="12.5" style="187" customWidth="1"/>
    <col min="4102" max="4102" width="10.625" style="187" customWidth="1"/>
    <col min="4103" max="4103" width="12.625" style="187" customWidth="1"/>
    <col min="4104" max="4352" width="9" style="187"/>
    <col min="4353" max="4353" width="12.125" style="187" customWidth="1"/>
    <col min="4354" max="4354" width="10.625" style="187" customWidth="1"/>
    <col min="4355" max="4355" width="12.625" style="187" customWidth="1"/>
    <col min="4356" max="4356" width="10.625" style="187" customWidth="1"/>
    <col min="4357" max="4357" width="12.5" style="187" customWidth="1"/>
    <col min="4358" max="4358" width="10.625" style="187" customWidth="1"/>
    <col min="4359" max="4359" width="12.625" style="187" customWidth="1"/>
    <col min="4360" max="4608" width="9" style="187"/>
    <col min="4609" max="4609" width="12.125" style="187" customWidth="1"/>
    <col min="4610" max="4610" width="10.625" style="187" customWidth="1"/>
    <col min="4611" max="4611" width="12.625" style="187" customWidth="1"/>
    <col min="4612" max="4612" width="10.625" style="187" customWidth="1"/>
    <col min="4613" max="4613" width="12.5" style="187" customWidth="1"/>
    <col min="4614" max="4614" width="10.625" style="187" customWidth="1"/>
    <col min="4615" max="4615" width="12.625" style="187" customWidth="1"/>
    <col min="4616" max="4864" width="9" style="187"/>
    <col min="4865" max="4865" width="12.125" style="187" customWidth="1"/>
    <col min="4866" max="4866" width="10.625" style="187" customWidth="1"/>
    <col min="4867" max="4867" width="12.625" style="187" customWidth="1"/>
    <col min="4868" max="4868" width="10.625" style="187" customWidth="1"/>
    <col min="4869" max="4869" width="12.5" style="187" customWidth="1"/>
    <col min="4870" max="4870" width="10.625" style="187" customWidth="1"/>
    <col min="4871" max="4871" width="12.625" style="187" customWidth="1"/>
    <col min="4872" max="5120" width="9" style="187"/>
    <col min="5121" max="5121" width="12.125" style="187" customWidth="1"/>
    <col min="5122" max="5122" width="10.625" style="187" customWidth="1"/>
    <col min="5123" max="5123" width="12.625" style="187" customWidth="1"/>
    <col min="5124" max="5124" width="10.625" style="187" customWidth="1"/>
    <col min="5125" max="5125" width="12.5" style="187" customWidth="1"/>
    <col min="5126" max="5126" width="10.625" style="187" customWidth="1"/>
    <col min="5127" max="5127" width="12.625" style="187" customWidth="1"/>
    <col min="5128" max="5376" width="9" style="187"/>
    <col min="5377" max="5377" width="12.125" style="187" customWidth="1"/>
    <col min="5378" max="5378" width="10.625" style="187" customWidth="1"/>
    <col min="5379" max="5379" width="12.625" style="187" customWidth="1"/>
    <col min="5380" max="5380" width="10.625" style="187" customWidth="1"/>
    <col min="5381" max="5381" width="12.5" style="187" customWidth="1"/>
    <col min="5382" max="5382" width="10.625" style="187" customWidth="1"/>
    <col min="5383" max="5383" width="12.625" style="187" customWidth="1"/>
    <col min="5384" max="5632" width="9" style="187"/>
    <col min="5633" max="5633" width="12.125" style="187" customWidth="1"/>
    <col min="5634" max="5634" width="10.625" style="187" customWidth="1"/>
    <col min="5635" max="5635" width="12.625" style="187" customWidth="1"/>
    <col min="5636" max="5636" width="10.625" style="187" customWidth="1"/>
    <col min="5637" max="5637" width="12.5" style="187" customWidth="1"/>
    <col min="5638" max="5638" width="10.625" style="187" customWidth="1"/>
    <col min="5639" max="5639" width="12.625" style="187" customWidth="1"/>
    <col min="5640" max="5888" width="9" style="187"/>
    <col min="5889" max="5889" width="12.125" style="187" customWidth="1"/>
    <col min="5890" max="5890" width="10.625" style="187" customWidth="1"/>
    <col min="5891" max="5891" width="12.625" style="187" customWidth="1"/>
    <col min="5892" max="5892" width="10.625" style="187" customWidth="1"/>
    <col min="5893" max="5893" width="12.5" style="187" customWidth="1"/>
    <col min="5894" max="5894" width="10.625" style="187" customWidth="1"/>
    <col min="5895" max="5895" width="12.625" style="187" customWidth="1"/>
    <col min="5896" max="6144" width="9" style="187"/>
    <col min="6145" max="6145" width="12.125" style="187" customWidth="1"/>
    <col min="6146" max="6146" width="10.625" style="187" customWidth="1"/>
    <col min="6147" max="6147" width="12.625" style="187" customWidth="1"/>
    <col min="6148" max="6148" width="10.625" style="187" customWidth="1"/>
    <col min="6149" max="6149" width="12.5" style="187" customWidth="1"/>
    <col min="6150" max="6150" width="10.625" style="187" customWidth="1"/>
    <col min="6151" max="6151" width="12.625" style="187" customWidth="1"/>
    <col min="6152" max="6400" width="9" style="187"/>
    <col min="6401" max="6401" width="12.125" style="187" customWidth="1"/>
    <col min="6402" max="6402" width="10.625" style="187" customWidth="1"/>
    <col min="6403" max="6403" width="12.625" style="187" customWidth="1"/>
    <col min="6404" max="6404" width="10.625" style="187" customWidth="1"/>
    <col min="6405" max="6405" width="12.5" style="187" customWidth="1"/>
    <col min="6406" max="6406" width="10.625" style="187" customWidth="1"/>
    <col min="6407" max="6407" width="12.625" style="187" customWidth="1"/>
    <col min="6408" max="6656" width="9" style="187"/>
    <col min="6657" max="6657" width="12.125" style="187" customWidth="1"/>
    <col min="6658" max="6658" width="10.625" style="187" customWidth="1"/>
    <col min="6659" max="6659" width="12.625" style="187" customWidth="1"/>
    <col min="6660" max="6660" width="10.625" style="187" customWidth="1"/>
    <col min="6661" max="6661" width="12.5" style="187" customWidth="1"/>
    <col min="6662" max="6662" width="10.625" style="187" customWidth="1"/>
    <col min="6663" max="6663" width="12.625" style="187" customWidth="1"/>
    <col min="6664" max="6912" width="9" style="187"/>
    <col min="6913" max="6913" width="12.125" style="187" customWidth="1"/>
    <col min="6914" max="6914" width="10.625" style="187" customWidth="1"/>
    <col min="6915" max="6915" width="12.625" style="187" customWidth="1"/>
    <col min="6916" max="6916" width="10.625" style="187" customWidth="1"/>
    <col min="6917" max="6917" width="12.5" style="187" customWidth="1"/>
    <col min="6918" max="6918" width="10.625" style="187" customWidth="1"/>
    <col min="6919" max="6919" width="12.625" style="187" customWidth="1"/>
    <col min="6920" max="7168" width="9" style="187"/>
    <col min="7169" max="7169" width="12.125" style="187" customWidth="1"/>
    <col min="7170" max="7170" width="10.625" style="187" customWidth="1"/>
    <col min="7171" max="7171" width="12.625" style="187" customWidth="1"/>
    <col min="7172" max="7172" width="10.625" style="187" customWidth="1"/>
    <col min="7173" max="7173" width="12.5" style="187" customWidth="1"/>
    <col min="7174" max="7174" width="10.625" style="187" customWidth="1"/>
    <col min="7175" max="7175" width="12.625" style="187" customWidth="1"/>
    <col min="7176" max="7424" width="9" style="187"/>
    <col min="7425" max="7425" width="12.125" style="187" customWidth="1"/>
    <col min="7426" max="7426" width="10.625" style="187" customWidth="1"/>
    <col min="7427" max="7427" width="12.625" style="187" customWidth="1"/>
    <col min="7428" max="7428" width="10.625" style="187" customWidth="1"/>
    <col min="7429" max="7429" width="12.5" style="187" customWidth="1"/>
    <col min="7430" max="7430" width="10.625" style="187" customWidth="1"/>
    <col min="7431" max="7431" width="12.625" style="187" customWidth="1"/>
    <col min="7432" max="7680" width="9" style="187"/>
    <col min="7681" max="7681" width="12.125" style="187" customWidth="1"/>
    <col min="7682" max="7682" width="10.625" style="187" customWidth="1"/>
    <col min="7683" max="7683" width="12.625" style="187" customWidth="1"/>
    <col min="7684" max="7684" width="10.625" style="187" customWidth="1"/>
    <col min="7685" max="7685" width="12.5" style="187" customWidth="1"/>
    <col min="7686" max="7686" width="10.625" style="187" customWidth="1"/>
    <col min="7687" max="7687" width="12.625" style="187" customWidth="1"/>
    <col min="7688" max="7936" width="9" style="187"/>
    <col min="7937" max="7937" width="12.125" style="187" customWidth="1"/>
    <col min="7938" max="7938" width="10.625" style="187" customWidth="1"/>
    <col min="7939" max="7939" width="12.625" style="187" customWidth="1"/>
    <col min="7940" max="7940" width="10.625" style="187" customWidth="1"/>
    <col min="7941" max="7941" width="12.5" style="187" customWidth="1"/>
    <col min="7942" max="7942" width="10.625" style="187" customWidth="1"/>
    <col min="7943" max="7943" width="12.625" style="187" customWidth="1"/>
    <col min="7944" max="8192" width="9" style="187"/>
    <col min="8193" max="8193" width="12.125" style="187" customWidth="1"/>
    <col min="8194" max="8194" width="10.625" style="187" customWidth="1"/>
    <col min="8195" max="8195" width="12.625" style="187" customWidth="1"/>
    <col min="8196" max="8196" width="10.625" style="187" customWidth="1"/>
    <col min="8197" max="8197" width="12.5" style="187" customWidth="1"/>
    <col min="8198" max="8198" width="10.625" style="187" customWidth="1"/>
    <col min="8199" max="8199" width="12.625" style="187" customWidth="1"/>
    <col min="8200" max="8448" width="9" style="187"/>
    <col min="8449" max="8449" width="12.125" style="187" customWidth="1"/>
    <col min="8450" max="8450" width="10.625" style="187" customWidth="1"/>
    <col min="8451" max="8451" width="12.625" style="187" customWidth="1"/>
    <col min="8452" max="8452" width="10.625" style="187" customWidth="1"/>
    <col min="8453" max="8453" width="12.5" style="187" customWidth="1"/>
    <col min="8454" max="8454" width="10.625" style="187" customWidth="1"/>
    <col min="8455" max="8455" width="12.625" style="187" customWidth="1"/>
    <col min="8456" max="8704" width="9" style="187"/>
    <col min="8705" max="8705" width="12.125" style="187" customWidth="1"/>
    <col min="8706" max="8706" width="10.625" style="187" customWidth="1"/>
    <col min="8707" max="8707" width="12.625" style="187" customWidth="1"/>
    <col min="8708" max="8708" width="10.625" style="187" customWidth="1"/>
    <col min="8709" max="8709" width="12.5" style="187" customWidth="1"/>
    <col min="8710" max="8710" width="10.625" style="187" customWidth="1"/>
    <col min="8711" max="8711" width="12.625" style="187" customWidth="1"/>
    <col min="8712" max="8960" width="9" style="187"/>
    <col min="8961" max="8961" width="12.125" style="187" customWidth="1"/>
    <col min="8962" max="8962" width="10.625" style="187" customWidth="1"/>
    <col min="8963" max="8963" width="12.625" style="187" customWidth="1"/>
    <col min="8964" max="8964" width="10.625" style="187" customWidth="1"/>
    <col min="8965" max="8965" width="12.5" style="187" customWidth="1"/>
    <col min="8966" max="8966" width="10.625" style="187" customWidth="1"/>
    <col min="8967" max="8967" width="12.625" style="187" customWidth="1"/>
    <col min="8968" max="9216" width="9" style="187"/>
    <col min="9217" max="9217" width="12.125" style="187" customWidth="1"/>
    <col min="9218" max="9218" width="10.625" style="187" customWidth="1"/>
    <col min="9219" max="9219" width="12.625" style="187" customWidth="1"/>
    <col min="9220" max="9220" width="10.625" style="187" customWidth="1"/>
    <col min="9221" max="9221" width="12.5" style="187" customWidth="1"/>
    <col min="9222" max="9222" width="10.625" style="187" customWidth="1"/>
    <col min="9223" max="9223" width="12.625" style="187" customWidth="1"/>
    <col min="9224" max="9472" width="9" style="187"/>
    <col min="9473" max="9473" width="12.125" style="187" customWidth="1"/>
    <col min="9474" max="9474" width="10.625" style="187" customWidth="1"/>
    <col min="9475" max="9475" width="12.625" style="187" customWidth="1"/>
    <col min="9476" max="9476" width="10.625" style="187" customWidth="1"/>
    <col min="9477" max="9477" width="12.5" style="187" customWidth="1"/>
    <col min="9478" max="9478" width="10.625" style="187" customWidth="1"/>
    <col min="9479" max="9479" width="12.625" style="187" customWidth="1"/>
    <col min="9480" max="9728" width="9" style="187"/>
    <col min="9729" max="9729" width="12.125" style="187" customWidth="1"/>
    <col min="9730" max="9730" width="10.625" style="187" customWidth="1"/>
    <col min="9731" max="9731" width="12.625" style="187" customWidth="1"/>
    <col min="9732" max="9732" width="10.625" style="187" customWidth="1"/>
    <col min="9733" max="9733" width="12.5" style="187" customWidth="1"/>
    <col min="9734" max="9734" width="10.625" style="187" customWidth="1"/>
    <col min="9735" max="9735" width="12.625" style="187" customWidth="1"/>
    <col min="9736" max="9984" width="9" style="187"/>
    <col min="9985" max="9985" width="12.125" style="187" customWidth="1"/>
    <col min="9986" max="9986" width="10.625" style="187" customWidth="1"/>
    <col min="9987" max="9987" width="12.625" style="187" customWidth="1"/>
    <col min="9988" max="9988" width="10.625" style="187" customWidth="1"/>
    <col min="9989" max="9989" width="12.5" style="187" customWidth="1"/>
    <col min="9990" max="9990" width="10.625" style="187" customWidth="1"/>
    <col min="9991" max="9991" width="12.625" style="187" customWidth="1"/>
    <col min="9992" max="10240" width="9" style="187"/>
    <col min="10241" max="10241" width="12.125" style="187" customWidth="1"/>
    <col min="10242" max="10242" width="10.625" style="187" customWidth="1"/>
    <col min="10243" max="10243" width="12.625" style="187" customWidth="1"/>
    <col min="10244" max="10244" width="10.625" style="187" customWidth="1"/>
    <col min="10245" max="10245" width="12.5" style="187" customWidth="1"/>
    <col min="10246" max="10246" width="10.625" style="187" customWidth="1"/>
    <col min="10247" max="10247" width="12.625" style="187" customWidth="1"/>
    <col min="10248" max="10496" width="9" style="187"/>
    <col min="10497" max="10497" width="12.125" style="187" customWidth="1"/>
    <col min="10498" max="10498" width="10.625" style="187" customWidth="1"/>
    <col min="10499" max="10499" width="12.625" style="187" customWidth="1"/>
    <col min="10500" max="10500" width="10.625" style="187" customWidth="1"/>
    <col min="10501" max="10501" width="12.5" style="187" customWidth="1"/>
    <col min="10502" max="10502" width="10.625" style="187" customWidth="1"/>
    <col min="10503" max="10503" width="12.625" style="187" customWidth="1"/>
    <col min="10504" max="10752" width="9" style="187"/>
    <col min="10753" max="10753" width="12.125" style="187" customWidth="1"/>
    <col min="10754" max="10754" width="10.625" style="187" customWidth="1"/>
    <col min="10755" max="10755" width="12.625" style="187" customWidth="1"/>
    <col min="10756" max="10756" width="10.625" style="187" customWidth="1"/>
    <col min="10757" max="10757" width="12.5" style="187" customWidth="1"/>
    <col min="10758" max="10758" width="10.625" style="187" customWidth="1"/>
    <col min="10759" max="10759" width="12.625" style="187" customWidth="1"/>
    <col min="10760" max="11008" width="9" style="187"/>
    <col min="11009" max="11009" width="12.125" style="187" customWidth="1"/>
    <col min="11010" max="11010" width="10.625" style="187" customWidth="1"/>
    <col min="11011" max="11011" width="12.625" style="187" customWidth="1"/>
    <col min="11012" max="11012" width="10.625" style="187" customWidth="1"/>
    <col min="11013" max="11013" width="12.5" style="187" customWidth="1"/>
    <col min="11014" max="11014" width="10.625" style="187" customWidth="1"/>
    <col min="11015" max="11015" width="12.625" style="187" customWidth="1"/>
    <col min="11016" max="11264" width="9" style="187"/>
    <col min="11265" max="11265" width="12.125" style="187" customWidth="1"/>
    <col min="11266" max="11266" width="10.625" style="187" customWidth="1"/>
    <col min="11267" max="11267" width="12.625" style="187" customWidth="1"/>
    <col min="11268" max="11268" width="10.625" style="187" customWidth="1"/>
    <col min="11269" max="11269" width="12.5" style="187" customWidth="1"/>
    <col min="11270" max="11270" width="10.625" style="187" customWidth="1"/>
    <col min="11271" max="11271" width="12.625" style="187" customWidth="1"/>
    <col min="11272" max="11520" width="9" style="187"/>
    <col min="11521" max="11521" width="12.125" style="187" customWidth="1"/>
    <col min="11522" max="11522" width="10.625" style="187" customWidth="1"/>
    <col min="11523" max="11523" width="12.625" style="187" customWidth="1"/>
    <col min="11524" max="11524" width="10.625" style="187" customWidth="1"/>
    <col min="11525" max="11525" width="12.5" style="187" customWidth="1"/>
    <col min="11526" max="11526" width="10.625" style="187" customWidth="1"/>
    <col min="11527" max="11527" width="12.625" style="187" customWidth="1"/>
    <col min="11528" max="11776" width="9" style="187"/>
    <col min="11777" max="11777" width="12.125" style="187" customWidth="1"/>
    <col min="11778" max="11778" width="10.625" style="187" customWidth="1"/>
    <col min="11779" max="11779" width="12.625" style="187" customWidth="1"/>
    <col min="11780" max="11780" width="10.625" style="187" customWidth="1"/>
    <col min="11781" max="11781" width="12.5" style="187" customWidth="1"/>
    <col min="11782" max="11782" width="10.625" style="187" customWidth="1"/>
    <col min="11783" max="11783" width="12.625" style="187" customWidth="1"/>
    <col min="11784" max="12032" width="9" style="187"/>
    <col min="12033" max="12033" width="12.125" style="187" customWidth="1"/>
    <col min="12034" max="12034" width="10.625" style="187" customWidth="1"/>
    <col min="12035" max="12035" width="12.625" style="187" customWidth="1"/>
    <col min="12036" max="12036" width="10.625" style="187" customWidth="1"/>
    <col min="12037" max="12037" width="12.5" style="187" customWidth="1"/>
    <col min="12038" max="12038" width="10.625" style="187" customWidth="1"/>
    <col min="12039" max="12039" width="12.625" style="187" customWidth="1"/>
    <col min="12040" max="12288" width="9" style="187"/>
    <col min="12289" max="12289" width="12.125" style="187" customWidth="1"/>
    <col min="12290" max="12290" width="10.625" style="187" customWidth="1"/>
    <col min="12291" max="12291" width="12.625" style="187" customWidth="1"/>
    <col min="12292" max="12292" width="10.625" style="187" customWidth="1"/>
    <col min="12293" max="12293" width="12.5" style="187" customWidth="1"/>
    <col min="12294" max="12294" width="10.625" style="187" customWidth="1"/>
    <col min="12295" max="12295" width="12.625" style="187" customWidth="1"/>
    <col min="12296" max="12544" width="9" style="187"/>
    <col min="12545" max="12545" width="12.125" style="187" customWidth="1"/>
    <col min="12546" max="12546" width="10.625" style="187" customWidth="1"/>
    <col min="12547" max="12547" width="12.625" style="187" customWidth="1"/>
    <col min="12548" max="12548" width="10.625" style="187" customWidth="1"/>
    <col min="12549" max="12549" width="12.5" style="187" customWidth="1"/>
    <col min="12550" max="12550" width="10.625" style="187" customWidth="1"/>
    <col min="12551" max="12551" width="12.625" style="187" customWidth="1"/>
    <col min="12552" max="12800" width="9" style="187"/>
    <col min="12801" max="12801" width="12.125" style="187" customWidth="1"/>
    <col min="12802" max="12802" width="10.625" style="187" customWidth="1"/>
    <col min="12803" max="12803" width="12.625" style="187" customWidth="1"/>
    <col min="12804" max="12804" width="10.625" style="187" customWidth="1"/>
    <col min="12805" max="12805" width="12.5" style="187" customWidth="1"/>
    <col min="12806" max="12806" width="10.625" style="187" customWidth="1"/>
    <col min="12807" max="12807" width="12.625" style="187" customWidth="1"/>
    <col min="12808" max="13056" width="9" style="187"/>
    <col min="13057" max="13057" width="12.125" style="187" customWidth="1"/>
    <col min="13058" max="13058" width="10.625" style="187" customWidth="1"/>
    <col min="13059" max="13059" width="12.625" style="187" customWidth="1"/>
    <col min="13060" max="13060" width="10.625" style="187" customWidth="1"/>
    <col min="13061" max="13061" width="12.5" style="187" customWidth="1"/>
    <col min="13062" max="13062" width="10.625" style="187" customWidth="1"/>
    <col min="13063" max="13063" width="12.625" style="187" customWidth="1"/>
    <col min="13064" max="13312" width="9" style="187"/>
    <col min="13313" max="13313" width="12.125" style="187" customWidth="1"/>
    <col min="13314" max="13314" width="10.625" style="187" customWidth="1"/>
    <col min="13315" max="13315" width="12.625" style="187" customWidth="1"/>
    <col min="13316" max="13316" width="10.625" style="187" customWidth="1"/>
    <col min="13317" max="13317" width="12.5" style="187" customWidth="1"/>
    <col min="13318" max="13318" width="10.625" style="187" customWidth="1"/>
    <col min="13319" max="13319" width="12.625" style="187" customWidth="1"/>
    <col min="13320" max="13568" width="9" style="187"/>
    <col min="13569" max="13569" width="12.125" style="187" customWidth="1"/>
    <col min="13570" max="13570" width="10.625" style="187" customWidth="1"/>
    <col min="13571" max="13571" width="12.625" style="187" customWidth="1"/>
    <col min="13572" max="13572" width="10.625" style="187" customWidth="1"/>
    <col min="13573" max="13573" width="12.5" style="187" customWidth="1"/>
    <col min="13574" max="13574" width="10.625" style="187" customWidth="1"/>
    <col min="13575" max="13575" width="12.625" style="187" customWidth="1"/>
    <col min="13576" max="13824" width="9" style="187"/>
    <col min="13825" max="13825" width="12.125" style="187" customWidth="1"/>
    <col min="13826" max="13826" width="10.625" style="187" customWidth="1"/>
    <col min="13827" max="13827" width="12.625" style="187" customWidth="1"/>
    <col min="13828" max="13828" width="10.625" style="187" customWidth="1"/>
    <col min="13829" max="13829" width="12.5" style="187" customWidth="1"/>
    <col min="13830" max="13830" width="10.625" style="187" customWidth="1"/>
    <col min="13831" max="13831" width="12.625" style="187" customWidth="1"/>
    <col min="13832" max="14080" width="9" style="187"/>
    <col min="14081" max="14081" width="12.125" style="187" customWidth="1"/>
    <col min="14082" max="14082" width="10.625" style="187" customWidth="1"/>
    <col min="14083" max="14083" width="12.625" style="187" customWidth="1"/>
    <col min="14084" max="14084" width="10.625" style="187" customWidth="1"/>
    <col min="14085" max="14085" width="12.5" style="187" customWidth="1"/>
    <col min="14086" max="14086" width="10.625" style="187" customWidth="1"/>
    <col min="14087" max="14087" width="12.625" style="187" customWidth="1"/>
    <col min="14088" max="14336" width="9" style="187"/>
    <col min="14337" max="14337" width="12.125" style="187" customWidth="1"/>
    <col min="14338" max="14338" width="10.625" style="187" customWidth="1"/>
    <col min="14339" max="14339" width="12.625" style="187" customWidth="1"/>
    <col min="14340" max="14340" width="10.625" style="187" customWidth="1"/>
    <col min="14341" max="14341" width="12.5" style="187" customWidth="1"/>
    <col min="14342" max="14342" width="10.625" style="187" customWidth="1"/>
    <col min="14343" max="14343" width="12.625" style="187" customWidth="1"/>
    <col min="14344" max="14592" width="9" style="187"/>
    <col min="14593" max="14593" width="12.125" style="187" customWidth="1"/>
    <col min="14594" max="14594" width="10.625" style="187" customWidth="1"/>
    <col min="14595" max="14595" width="12.625" style="187" customWidth="1"/>
    <col min="14596" max="14596" width="10.625" style="187" customWidth="1"/>
    <col min="14597" max="14597" width="12.5" style="187" customWidth="1"/>
    <col min="14598" max="14598" width="10.625" style="187" customWidth="1"/>
    <col min="14599" max="14599" width="12.625" style="187" customWidth="1"/>
    <col min="14600" max="14848" width="9" style="187"/>
    <col min="14849" max="14849" width="12.125" style="187" customWidth="1"/>
    <col min="14850" max="14850" width="10.625" style="187" customWidth="1"/>
    <col min="14851" max="14851" width="12.625" style="187" customWidth="1"/>
    <col min="14852" max="14852" width="10.625" style="187" customWidth="1"/>
    <col min="14853" max="14853" width="12.5" style="187" customWidth="1"/>
    <col min="14854" max="14854" width="10.625" style="187" customWidth="1"/>
    <col min="14855" max="14855" width="12.625" style="187" customWidth="1"/>
    <col min="14856" max="15104" width="9" style="187"/>
    <col min="15105" max="15105" width="12.125" style="187" customWidth="1"/>
    <col min="15106" max="15106" width="10.625" style="187" customWidth="1"/>
    <col min="15107" max="15107" width="12.625" style="187" customWidth="1"/>
    <col min="15108" max="15108" width="10.625" style="187" customWidth="1"/>
    <col min="15109" max="15109" width="12.5" style="187" customWidth="1"/>
    <col min="15110" max="15110" width="10.625" style="187" customWidth="1"/>
    <col min="15111" max="15111" width="12.625" style="187" customWidth="1"/>
    <col min="15112" max="15360" width="9" style="187"/>
    <col min="15361" max="15361" width="12.125" style="187" customWidth="1"/>
    <col min="15362" max="15362" width="10.625" style="187" customWidth="1"/>
    <col min="15363" max="15363" width="12.625" style="187" customWidth="1"/>
    <col min="15364" max="15364" width="10.625" style="187" customWidth="1"/>
    <col min="15365" max="15365" width="12.5" style="187" customWidth="1"/>
    <col min="15366" max="15366" width="10.625" style="187" customWidth="1"/>
    <col min="15367" max="15367" width="12.625" style="187" customWidth="1"/>
    <col min="15368" max="15616" width="9" style="187"/>
    <col min="15617" max="15617" width="12.125" style="187" customWidth="1"/>
    <col min="15618" max="15618" width="10.625" style="187" customWidth="1"/>
    <col min="15619" max="15619" width="12.625" style="187" customWidth="1"/>
    <col min="15620" max="15620" width="10.625" style="187" customWidth="1"/>
    <col min="15621" max="15621" width="12.5" style="187" customWidth="1"/>
    <col min="15622" max="15622" width="10.625" style="187" customWidth="1"/>
    <col min="15623" max="15623" width="12.625" style="187" customWidth="1"/>
    <col min="15624" max="15872" width="9" style="187"/>
    <col min="15873" max="15873" width="12.125" style="187" customWidth="1"/>
    <col min="15874" max="15874" width="10.625" style="187" customWidth="1"/>
    <col min="15875" max="15875" width="12.625" style="187" customWidth="1"/>
    <col min="15876" max="15876" width="10.625" style="187" customWidth="1"/>
    <col min="15877" max="15877" width="12.5" style="187" customWidth="1"/>
    <col min="15878" max="15878" width="10.625" style="187" customWidth="1"/>
    <col min="15879" max="15879" width="12.625" style="187" customWidth="1"/>
    <col min="15880" max="16128" width="9" style="187"/>
    <col min="16129" max="16129" width="12.125" style="187" customWidth="1"/>
    <col min="16130" max="16130" width="10.625" style="187" customWidth="1"/>
    <col min="16131" max="16131" width="12.625" style="187" customWidth="1"/>
    <col min="16132" max="16132" width="10.625" style="187" customWidth="1"/>
    <col min="16133" max="16133" width="12.5" style="187" customWidth="1"/>
    <col min="16134" max="16134" width="10.625" style="187" customWidth="1"/>
    <col min="16135" max="16135" width="12.625" style="187" customWidth="1"/>
    <col min="16136" max="16384" width="9" style="187"/>
  </cols>
  <sheetData>
    <row r="1" spans="1:11" ht="18" customHeight="1">
      <c r="A1" s="1333" t="s">
        <v>1813</v>
      </c>
      <c r="B1" s="1189"/>
      <c r="C1" s="1189"/>
      <c r="D1" s="1189"/>
      <c r="E1" s="1189"/>
    </row>
    <row r="2" spans="1:11" s="6" customFormat="1" ht="18" customHeight="1">
      <c r="A2" s="535"/>
      <c r="B2" s="323"/>
      <c r="C2" s="323"/>
      <c r="D2" s="323"/>
      <c r="E2" s="323"/>
      <c r="G2" s="10" t="s">
        <v>1814</v>
      </c>
    </row>
    <row r="3" spans="1:11" s="6" customFormat="1" ht="18" customHeight="1">
      <c r="A3" s="1183" t="s">
        <v>1290</v>
      </c>
      <c r="B3" s="1164" t="s">
        <v>1815</v>
      </c>
      <c r="C3" s="1164"/>
      <c r="D3" s="1164" t="s">
        <v>1816</v>
      </c>
      <c r="E3" s="1164"/>
      <c r="F3" s="1164" t="s">
        <v>267</v>
      </c>
      <c r="G3" s="1185"/>
    </row>
    <row r="4" spans="1:11" s="6" customFormat="1" ht="18" customHeight="1">
      <c r="A4" s="1184"/>
      <c r="B4" s="328" t="s">
        <v>1817</v>
      </c>
      <c r="C4" s="328" t="s">
        <v>1818</v>
      </c>
      <c r="D4" s="328" t="s">
        <v>1819</v>
      </c>
      <c r="E4" s="328" t="s">
        <v>1820</v>
      </c>
      <c r="F4" s="328" t="s">
        <v>1817</v>
      </c>
      <c r="G4" s="329" t="s">
        <v>1820</v>
      </c>
    </row>
    <row r="5" spans="1:11" s="6" customFormat="1" ht="18" customHeight="1">
      <c r="A5" s="568" t="s">
        <v>925</v>
      </c>
      <c r="B5" s="313">
        <v>2612</v>
      </c>
      <c r="C5" s="313">
        <v>49988</v>
      </c>
      <c r="D5" s="313">
        <v>1865</v>
      </c>
      <c r="E5" s="313">
        <v>28973</v>
      </c>
      <c r="F5" s="313">
        <f>SUM(B5,D5)</f>
        <v>4477</v>
      </c>
      <c r="G5" s="313">
        <f>SUM(C5,E5)</f>
        <v>78961</v>
      </c>
    </row>
    <row r="6" spans="1:11" s="6" customFormat="1" ht="18" customHeight="1">
      <c r="A6" s="569" t="s">
        <v>48</v>
      </c>
      <c r="B6" s="207">
        <v>2329</v>
      </c>
      <c r="C6" s="207">
        <v>49362</v>
      </c>
      <c r="D6" s="207">
        <v>1816</v>
      </c>
      <c r="E6" s="207">
        <v>29334</v>
      </c>
      <c r="F6" s="207">
        <f>B6+D6</f>
        <v>4145</v>
      </c>
      <c r="G6" s="207">
        <f>SUM(C6,E6)</f>
        <v>78696</v>
      </c>
    </row>
    <row r="7" spans="1:11" s="6" customFormat="1" ht="18" customHeight="1">
      <c r="A7" s="570" t="s">
        <v>49</v>
      </c>
      <c r="B7" s="313">
        <v>2072</v>
      </c>
      <c r="C7" s="313">
        <v>44662</v>
      </c>
      <c r="D7" s="313">
        <v>1866</v>
      </c>
      <c r="E7" s="313">
        <v>26072</v>
      </c>
      <c r="F7" s="313">
        <f>B7+D7</f>
        <v>3938</v>
      </c>
      <c r="G7" s="313">
        <f>SUM(C7,E7)</f>
        <v>70734</v>
      </c>
    </row>
    <row r="8" spans="1:11" s="6" customFormat="1" ht="18" customHeight="1">
      <c r="A8" s="569" t="s">
        <v>50</v>
      </c>
      <c r="B8" s="207">
        <v>2194</v>
      </c>
      <c r="C8" s="207">
        <v>51808</v>
      </c>
      <c r="D8" s="207">
        <v>1454</v>
      </c>
      <c r="E8" s="207">
        <v>21601</v>
      </c>
      <c r="F8" s="207">
        <f>B8+D8</f>
        <v>3648</v>
      </c>
      <c r="G8" s="207">
        <f>SUM(C8,E8)</f>
        <v>73409</v>
      </c>
    </row>
    <row r="9" spans="1:11" s="6" customFormat="1" ht="18" customHeight="1">
      <c r="A9" s="571" t="s">
        <v>51</v>
      </c>
      <c r="B9" s="547">
        <v>494</v>
      </c>
      <c r="C9" s="547">
        <v>25222</v>
      </c>
      <c r="D9" s="547">
        <v>1197</v>
      </c>
      <c r="E9" s="547">
        <v>13401</v>
      </c>
      <c r="F9" s="547">
        <f>B9+D9</f>
        <v>1691</v>
      </c>
      <c r="G9" s="547">
        <f>SUM(C9,E9)</f>
        <v>38623</v>
      </c>
    </row>
    <row r="10" spans="1:11" s="6" customFormat="1" ht="18" customHeight="1">
      <c r="A10" s="1339"/>
      <c r="B10" s="1514"/>
      <c r="C10" s="1514"/>
      <c r="D10" s="1514"/>
      <c r="E10" s="1514"/>
      <c r="F10" s="1339" t="s">
        <v>1821</v>
      </c>
      <c r="G10" s="1182"/>
      <c r="H10" s="10"/>
      <c r="I10" s="10"/>
      <c r="J10" s="10"/>
      <c r="K10" s="10"/>
    </row>
    <row r="11" spans="1:11" s="6" customFormat="1" ht="18" customHeight="1"/>
    <row r="12" spans="1:11" s="6" customFormat="1" ht="18" customHeight="1"/>
    <row r="13" spans="1:11" s="6" customFormat="1" ht="18" customHeight="1"/>
    <row r="14" spans="1:11" s="6" customFormat="1" ht="18" customHeight="1"/>
  </sheetData>
  <mergeCells count="7">
    <mergeCell ref="A10:E10"/>
    <mergeCell ref="F10:G10"/>
    <mergeCell ref="A1:E1"/>
    <mergeCell ref="A3:A4"/>
    <mergeCell ref="B3:C3"/>
    <mergeCell ref="D3:E3"/>
    <mergeCell ref="F3:G3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9"/>
  <dimension ref="A1:E13"/>
  <sheetViews>
    <sheetView zoomScaleNormal="100" zoomScaleSheetLayoutView="100" workbookViewId="0"/>
  </sheetViews>
  <sheetFormatPr defaultRowHeight="18" customHeight="1"/>
  <cols>
    <col min="1" max="1" width="15" style="187" customWidth="1"/>
    <col min="2" max="5" width="17.25" style="187" customWidth="1"/>
    <col min="6" max="256" width="9" style="187"/>
    <col min="257" max="257" width="15" style="187" customWidth="1"/>
    <col min="258" max="261" width="17.25" style="187" customWidth="1"/>
    <col min="262" max="512" width="9" style="187"/>
    <col min="513" max="513" width="15" style="187" customWidth="1"/>
    <col min="514" max="517" width="17.25" style="187" customWidth="1"/>
    <col min="518" max="768" width="9" style="187"/>
    <col min="769" max="769" width="15" style="187" customWidth="1"/>
    <col min="770" max="773" width="17.25" style="187" customWidth="1"/>
    <col min="774" max="1024" width="9" style="187"/>
    <col min="1025" max="1025" width="15" style="187" customWidth="1"/>
    <col min="1026" max="1029" width="17.25" style="187" customWidth="1"/>
    <col min="1030" max="1280" width="9" style="187"/>
    <col min="1281" max="1281" width="15" style="187" customWidth="1"/>
    <col min="1282" max="1285" width="17.25" style="187" customWidth="1"/>
    <col min="1286" max="1536" width="9" style="187"/>
    <col min="1537" max="1537" width="15" style="187" customWidth="1"/>
    <col min="1538" max="1541" width="17.25" style="187" customWidth="1"/>
    <col min="1542" max="1792" width="9" style="187"/>
    <col min="1793" max="1793" width="15" style="187" customWidth="1"/>
    <col min="1794" max="1797" width="17.25" style="187" customWidth="1"/>
    <col min="1798" max="2048" width="9" style="187"/>
    <col min="2049" max="2049" width="15" style="187" customWidth="1"/>
    <col min="2050" max="2053" width="17.25" style="187" customWidth="1"/>
    <col min="2054" max="2304" width="9" style="187"/>
    <col min="2305" max="2305" width="15" style="187" customWidth="1"/>
    <col min="2306" max="2309" width="17.25" style="187" customWidth="1"/>
    <col min="2310" max="2560" width="9" style="187"/>
    <col min="2561" max="2561" width="15" style="187" customWidth="1"/>
    <col min="2562" max="2565" width="17.25" style="187" customWidth="1"/>
    <col min="2566" max="2816" width="9" style="187"/>
    <col min="2817" max="2817" width="15" style="187" customWidth="1"/>
    <col min="2818" max="2821" width="17.25" style="187" customWidth="1"/>
    <col min="2822" max="3072" width="9" style="187"/>
    <col min="3073" max="3073" width="15" style="187" customWidth="1"/>
    <col min="3074" max="3077" width="17.25" style="187" customWidth="1"/>
    <col min="3078" max="3328" width="9" style="187"/>
    <col min="3329" max="3329" width="15" style="187" customWidth="1"/>
    <col min="3330" max="3333" width="17.25" style="187" customWidth="1"/>
    <col min="3334" max="3584" width="9" style="187"/>
    <col min="3585" max="3585" width="15" style="187" customWidth="1"/>
    <col min="3586" max="3589" width="17.25" style="187" customWidth="1"/>
    <col min="3590" max="3840" width="9" style="187"/>
    <col min="3841" max="3841" width="15" style="187" customWidth="1"/>
    <col min="3842" max="3845" width="17.25" style="187" customWidth="1"/>
    <col min="3846" max="4096" width="9" style="187"/>
    <col min="4097" max="4097" width="15" style="187" customWidth="1"/>
    <col min="4098" max="4101" width="17.25" style="187" customWidth="1"/>
    <col min="4102" max="4352" width="9" style="187"/>
    <col min="4353" max="4353" width="15" style="187" customWidth="1"/>
    <col min="4354" max="4357" width="17.25" style="187" customWidth="1"/>
    <col min="4358" max="4608" width="9" style="187"/>
    <col min="4609" max="4609" width="15" style="187" customWidth="1"/>
    <col min="4610" max="4613" width="17.25" style="187" customWidth="1"/>
    <col min="4614" max="4864" width="9" style="187"/>
    <col min="4865" max="4865" width="15" style="187" customWidth="1"/>
    <col min="4866" max="4869" width="17.25" style="187" customWidth="1"/>
    <col min="4870" max="5120" width="9" style="187"/>
    <col min="5121" max="5121" width="15" style="187" customWidth="1"/>
    <col min="5122" max="5125" width="17.25" style="187" customWidth="1"/>
    <col min="5126" max="5376" width="9" style="187"/>
    <col min="5377" max="5377" width="15" style="187" customWidth="1"/>
    <col min="5378" max="5381" width="17.25" style="187" customWidth="1"/>
    <col min="5382" max="5632" width="9" style="187"/>
    <col min="5633" max="5633" width="15" style="187" customWidth="1"/>
    <col min="5634" max="5637" width="17.25" style="187" customWidth="1"/>
    <col min="5638" max="5888" width="9" style="187"/>
    <col min="5889" max="5889" width="15" style="187" customWidth="1"/>
    <col min="5890" max="5893" width="17.25" style="187" customWidth="1"/>
    <col min="5894" max="6144" width="9" style="187"/>
    <col min="6145" max="6145" width="15" style="187" customWidth="1"/>
    <col min="6146" max="6149" width="17.25" style="187" customWidth="1"/>
    <col min="6150" max="6400" width="9" style="187"/>
    <col min="6401" max="6401" width="15" style="187" customWidth="1"/>
    <col min="6402" max="6405" width="17.25" style="187" customWidth="1"/>
    <col min="6406" max="6656" width="9" style="187"/>
    <col min="6657" max="6657" width="15" style="187" customWidth="1"/>
    <col min="6658" max="6661" width="17.25" style="187" customWidth="1"/>
    <col min="6662" max="6912" width="9" style="187"/>
    <col min="6913" max="6913" width="15" style="187" customWidth="1"/>
    <col min="6914" max="6917" width="17.25" style="187" customWidth="1"/>
    <col min="6918" max="7168" width="9" style="187"/>
    <col min="7169" max="7169" width="15" style="187" customWidth="1"/>
    <col min="7170" max="7173" width="17.25" style="187" customWidth="1"/>
    <col min="7174" max="7424" width="9" style="187"/>
    <col min="7425" max="7425" width="15" style="187" customWidth="1"/>
    <col min="7426" max="7429" width="17.25" style="187" customWidth="1"/>
    <col min="7430" max="7680" width="9" style="187"/>
    <col min="7681" max="7681" width="15" style="187" customWidth="1"/>
    <col min="7682" max="7685" width="17.25" style="187" customWidth="1"/>
    <col min="7686" max="7936" width="9" style="187"/>
    <col min="7937" max="7937" width="15" style="187" customWidth="1"/>
    <col min="7938" max="7941" width="17.25" style="187" customWidth="1"/>
    <col min="7942" max="8192" width="9" style="187"/>
    <col min="8193" max="8193" width="15" style="187" customWidth="1"/>
    <col min="8194" max="8197" width="17.25" style="187" customWidth="1"/>
    <col min="8198" max="8448" width="9" style="187"/>
    <col min="8449" max="8449" width="15" style="187" customWidth="1"/>
    <col min="8450" max="8453" width="17.25" style="187" customWidth="1"/>
    <col min="8454" max="8704" width="9" style="187"/>
    <col min="8705" max="8705" width="15" style="187" customWidth="1"/>
    <col min="8706" max="8709" width="17.25" style="187" customWidth="1"/>
    <col min="8710" max="8960" width="9" style="187"/>
    <col min="8961" max="8961" width="15" style="187" customWidth="1"/>
    <col min="8962" max="8965" width="17.25" style="187" customWidth="1"/>
    <col min="8966" max="9216" width="9" style="187"/>
    <col min="9217" max="9217" width="15" style="187" customWidth="1"/>
    <col min="9218" max="9221" width="17.25" style="187" customWidth="1"/>
    <col min="9222" max="9472" width="9" style="187"/>
    <col min="9473" max="9473" width="15" style="187" customWidth="1"/>
    <col min="9474" max="9477" width="17.25" style="187" customWidth="1"/>
    <col min="9478" max="9728" width="9" style="187"/>
    <col min="9729" max="9729" width="15" style="187" customWidth="1"/>
    <col min="9730" max="9733" width="17.25" style="187" customWidth="1"/>
    <col min="9734" max="9984" width="9" style="187"/>
    <col min="9985" max="9985" width="15" style="187" customWidth="1"/>
    <col min="9986" max="9989" width="17.25" style="187" customWidth="1"/>
    <col min="9990" max="10240" width="9" style="187"/>
    <col min="10241" max="10241" width="15" style="187" customWidth="1"/>
    <col min="10242" max="10245" width="17.25" style="187" customWidth="1"/>
    <col min="10246" max="10496" width="9" style="187"/>
    <col min="10497" max="10497" width="15" style="187" customWidth="1"/>
    <col min="10498" max="10501" width="17.25" style="187" customWidth="1"/>
    <col min="10502" max="10752" width="9" style="187"/>
    <col min="10753" max="10753" width="15" style="187" customWidth="1"/>
    <col min="10754" max="10757" width="17.25" style="187" customWidth="1"/>
    <col min="10758" max="11008" width="9" style="187"/>
    <col min="11009" max="11009" width="15" style="187" customWidth="1"/>
    <col min="11010" max="11013" width="17.25" style="187" customWidth="1"/>
    <col min="11014" max="11264" width="9" style="187"/>
    <col min="11265" max="11265" width="15" style="187" customWidth="1"/>
    <col min="11266" max="11269" width="17.25" style="187" customWidth="1"/>
    <col min="11270" max="11520" width="9" style="187"/>
    <col min="11521" max="11521" width="15" style="187" customWidth="1"/>
    <col min="11522" max="11525" width="17.25" style="187" customWidth="1"/>
    <col min="11526" max="11776" width="9" style="187"/>
    <col min="11777" max="11777" width="15" style="187" customWidth="1"/>
    <col min="11778" max="11781" width="17.25" style="187" customWidth="1"/>
    <col min="11782" max="12032" width="9" style="187"/>
    <col min="12033" max="12033" width="15" style="187" customWidth="1"/>
    <col min="12034" max="12037" width="17.25" style="187" customWidth="1"/>
    <col min="12038" max="12288" width="9" style="187"/>
    <col min="12289" max="12289" width="15" style="187" customWidth="1"/>
    <col min="12290" max="12293" width="17.25" style="187" customWidth="1"/>
    <col min="12294" max="12544" width="9" style="187"/>
    <col min="12545" max="12545" width="15" style="187" customWidth="1"/>
    <col min="12546" max="12549" width="17.25" style="187" customWidth="1"/>
    <col min="12550" max="12800" width="9" style="187"/>
    <col min="12801" max="12801" width="15" style="187" customWidth="1"/>
    <col min="12802" max="12805" width="17.25" style="187" customWidth="1"/>
    <col min="12806" max="13056" width="9" style="187"/>
    <col min="13057" max="13057" width="15" style="187" customWidth="1"/>
    <col min="13058" max="13061" width="17.25" style="187" customWidth="1"/>
    <col min="13062" max="13312" width="9" style="187"/>
    <col min="13313" max="13313" width="15" style="187" customWidth="1"/>
    <col min="13314" max="13317" width="17.25" style="187" customWidth="1"/>
    <col min="13318" max="13568" width="9" style="187"/>
    <col min="13569" max="13569" width="15" style="187" customWidth="1"/>
    <col min="13570" max="13573" width="17.25" style="187" customWidth="1"/>
    <col min="13574" max="13824" width="9" style="187"/>
    <col min="13825" max="13825" width="15" style="187" customWidth="1"/>
    <col min="13826" max="13829" width="17.25" style="187" customWidth="1"/>
    <col min="13830" max="14080" width="9" style="187"/>
    <col min="14081" max="14081" width="15" style="187" customWidth="1"/>
    <col min="14082" max="14085" width="17.25" style="187" customWidth="1"/>
    <col min="14086" max="14336" width="9" style="187"/>
    <col min="14337" max="14337" width="15" style="187" customWidth="1"/>
    <col min="14338" max="14341" width="17.25" style="187" customWidth="1"/>
    <col min="14342" max="14592" width="9" style="187"/>
    <col min="14593" max="14593" width="15" style="187" customWidth="1"/>
    <col min="14594" max="14597" width="17.25" style="187" customWidth="1"/>
    <col min="14598" max="14848" width="9" style="187"/>
    <col min="14849" max="14849" width="15" style="187" customWidth="1"/>
    <col min="14850" max="14853" width="17.25" style="187" customWidth="1"/>
    <col min="14854" max="15104" width="9" style="187"/>
    <col min="15105" max="15105" width="15" style="187" customWidth="1"/>
    <col min="15106" max="15109" width="17.25" style="187" customWidth="1"/>
    <col min="15110" max="15360" width="9" style="187"/>
    <col min="15361" max="15361" width="15" style="187" customWidth="1"/>
    <col min="15362" max="15365" width="17.25" style="187" customWidth="1"/>
    <col min="15366" max="15616" width="9" style="187"/>
    <col min="15617" max="15617" width="15" style="187" customWidth="1"/>
    <col min="15618" max="15621" width="17.25" style="187" customWidth="1"/>
    <col min="15622" max="15872" width="9" style="187"/>
    <col min="15873" max="15873" width="15" style="187" customWidth="1"/>
    <col min="15874" max="15877" width="17.25" style="187" customWidth="1"/>
    <col min="15878" max="16128" width="9" style="187"/>
    <col min="16129" max="16129" width="15" style="187" customWidth="1"/>
    <col min="16130" max="16133" width="17.25" style="187" customWidth="1"/>
    <col min="16134" max="16384" width="9" style="187"/>
  </cols>
  <sheetData>
    <row r="1" spans="1:5" ht="18" customHeight="1">
      <c r="A1" s="11" t="s">
        <v>1822</v>
      </c>
      <c r="B1" s="904"/>
      <c r="C1" s="904"/>
      <c r="D1" s="904"/>
      <c r="E1" s="3"/>
    </row>
    <row r="2" spans="1:5" s="6" customFormat="1" ht="18" customHeight="1">
      <c r="A2" s="572"/>
      <c r="B2" s="905"/>
      <c r="C2" s="905"/>
      <c r="D2" s="905" t="s">
        <v>1823</v>
      </c>
    </row>
    <row r="3" spans="1:5" s="6" customFormat="1" ht="18" customHeight="1">
      <c r="A3" s="627" t="s">
        <v>1290</v>
      </c>
      <c r="B3" s="317" t="s">
        <v>1820</v>
      </c>
      <c r="C3" s="317" t="s">
        <v>1824</v>
      </c>
      <c r="D3" s="318" t="s">
        <v>1825</v>
      </c>
    </row>
    <row r="4" spans="1:5" s="6" customFormat="1" ht="18" customHeight="1">
      <c r="A4" s="568" t="s">
        <v>925</v>
      </c>
      <c r="B4" s="31">
        <v>3211</v>
      </c>
      <c r="C4" s="783">
        <v>271</v>
      </c>
      <c r="D4" s="35">
        <v>11.8</v>
      </c>
    </row>
    <row r="5" spans="1:5" s="6" customFormat="1" ht="18" customHeight="1">
      <c r="A5" s="569" t="s">
        <v>48</v>
      </c>
      <c r="B5" s="46">
        <v>2936</v>
      </c>
      <c r="C5" s="46">
        <v>277</v>
      </c>
      <c r="D5" s="45">
        <v>10.5</v>
      </c>
    </row>
    <row r="6" spans="1:5" s="6" customFormat="1" ht="18" customHeight="1">
      <c r="A6" s="790" t="s">
        <v>49</v>
      </c>
      <c r="B6" s="31">
        <v>2521</v>
      </c>
      <c r="C6" s="31">
        <v>279</v>
      </c>
      <c r="D6" s="35">
        <v>9</v>
      </c>
    </row>
    <row r="7" spans="1:5" s="6" customFormat="1" ht="18" customHeight="1">
      <c r="A7" s="569" t="s">
        <v>50</v>
      </c>
      <c r="B7" s="46">
        <v>2583</v>
      </c>
      <c r="C7" s="46">
        <v>262</v>
      </c>
      <c r="D7" s="45">
        <v>9.8000000000000007</v>
      </c>
    </row>
    <row r="8" spans="1:5" s="6" customFormat="1" ht="18" customHeight="1">
      <c r="A8" s="791" t="s">
        <v>51</v>
      </c>
      <c r="B8" s="39">
        <v>1427</v>
      </c>
      <c r="C8" s="39">
        <v>240</v>
      </c>
      <c r="D8" s="38">
        <v>5.9</v>
      </c>
    </row>
    <row r="9" spans="1:5" s="6" customFormat="1" ht="18" customHeight="1">
      <c r="A9" s="6" t="s">
        <v>2273</v>
      </c>
      <c r="D9" s="10" t="s">
        <v>1826</v>
      </c>
    </row>
    <row r="10" spans="1:5" s="6" customFormat="1" ht="18" customHeight="1"/>
    <row r="11" spans="1:5" s="6" customFormat="1" ht="18" customHeight="1"/>
    <row r="12" spans="1:5" s="6" customFormat="1" ht="18" customHeight="1"/>
    <row r="13" spans="1:5" s="6" customFormat="1" ht="18" customHeight="1"/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0"/>
  <dimension ref="A1:F10"/>
  <sheetViews>
    <sheetView zoomScaleNormal="100" zoomScaleSheetLayoutView="90" workbookViewId="0"/>
  </sheetViews>
  <sheetFormatPr defaultRowHeight="18" customHeight="1"/>
  <cols>
    <col min="1" max="1" width="12.5" style="187" customWidth="1"/>
    <col min="2" max="6" width="14.125" style="187" customWidth="1"/>
    <col min="7" max="256" width="9" style="187"/>
    <col min="257" max="257" width="12.5" style="187" customWidth="1"/>
    <col min="258" max="262" width="14.125" style="187" customWidth="1"/>
    <col min="263" max="512" width="9" style="187"/>
    <col min="513" max="513" width="12.5" style="187" customWidth="1"/>
    <col min="514" max="518" width="14.125" style="187" customWidth="1"/>
    <col min="519" max="768" width="9" style="187"/>
    <col min="769" max="769" width="12.5" style="187" customWidth="1"/>
    <col min="770" max="774" width="14.125" style="187" customWidth="1"/>
    <col min="775" max="1024" width="9" style="187"/>
    <col min="1025" max="1025" width="12.5" style="187" customWidth="1"/>
    <col min="1026" max="1030" width="14.125" style="187" customWidth="1"/>
    <col min="1031" max="1280" width="9" style="187"/>
    <col min="1281" max="1281" width="12.5" style="187" customWidth="1"/>
    <col min="1282" max="1286" width="14.125" style="187" customWidth="1"/>
    <col min="1287" max="1536" width="9" style="187"/>
    <col min="1537" max="1537" width="12.5" style="187" customWidth="1"/>
    <col min="1538" max="1542" width="14.125" style="187" customWidth="1"/>
    <col min="1543" max="1792" width="9" style="187"/>
    <col min="1793" max="1793" width="12.5" style="187" customWidth="1"/>
    <col min="1794" max="1798" width="14.125" style="187" customWidth="1"/>
    <col min="1799" max="2048" width="9" style="187"/>
    <col min="2049" max="2049" width="12.5" style="187" customWidth="1"/>
    <col min="2050" max="2054" width="14.125" style="187" customWidth="1"/>
    <col min="2055" max="2304" width="9" style="187"/>
    <col min="2305" max="2305" width="12.5" style="187" customWidth="1"/>
    <col min="2306" max="2310" width="14.125" style="187" customWidth="1"/>
    <col min="2311" max="2560" width="9" style="187"/>
    <col min="2561" max="2561" width="12.5" style="187" customWidth="1"/>
    <col min="2562" max="2566" width="14.125" style="187" customWidth="1"/>
    <col min="2567" max="2816" width="9" style="187"/>
    <col min="2817" max="2817" width="12.5" style="187" customWidth="1"/>
    <col min="2818" max="2822" width="14.125" style="187" customWidth="1"/>
    <col min="2823" max="3072" width="9" style="187"/>
    <col min="3073" max="3073" width="12.5" style="187" customWidth="1"/>
    <col min="3074" max="3078" width="14.125" style="187" customWidth="1"/>
    <col min="3079" max="3328" width="9" style="187"/>
    <col min="3329" max="3329" width="12.5" style="187" customWidth="1"/>
    <col min="3330" max="3334" width="14.125" style="187" customWidth="1"/>
    <col min="3335" max="3584" width="9" style="187"/>
    <col min="3585" max="3585" width="12.5" style="187" customWidth="1"/>
    <col min="3586" max="3590" width="14.125" style="187" customWidth="1"/>
    <col min="3591" max="3840" width="9" style="187"/>
    <col min="3841" max="3841" width="12.5" style="187" customWidth="1"/>
    <col min="3842" max="3846" width="14.125" style="187" customWidth="1"/>
    <col min="3847" max="4096" width="9" style="187"/>
    <col min="4097" max="4097" width="12.5" style="187" customWidth="1"/>
    <col min="4098" max="4102" width="14.125" style="187" customWidth="1"/>
    <col min="4103" max="4352" width="9" style="187"/>
    <col min="4353" max="4353" width="12.5" style="187" customWidth="1"/>
    <col min="4354" max="4358" width="14.125" style="187" customWidth="1"/>
    <col min="4359" max="4608" width="9" style="187"/>
    <col min="4609" max="4609" width="12.5" style="187" customWidth="1"/>
    <col min="4610" max="4614" width="14.125" style="187" customWidth="1"/>
    <col min="4615" max="4864" width="9" style="187"/>
    <col min="4865" max="4865" width="12.5" style="187" customWidth="1"/>
    <col min="4866" max="4870" width="14.125" style="187" customWidth="1"/>
    <col min="4871" max="5120" width="9" style="187"/>
    <col min="5121" max="5121" width="12.5" style="187" customWidth="1"/>
    <col min="5122" max="5126" width="14.125" style="187" customWidth="1"/>
    <col min="5127" max="5376" width="9" style="187"/>
    <col min="5377" max="5377" width="12.5" style="187" customWidth="1"/>
    <col min="5378" max="5382" width="14.125" style="187" customWidth="1"/>
    <col min="5383" max="5632" width="9" style="187"/>
    <col min="5633" max="5633" width="12.5" style="187" customWidth="1"/>
    <col min="5634" max="5638" width="14.125" style="187" customWidth="1"/>
    <col min="5639" max="5888" width="9" style="187"/>
    <col min="5889" max="5889" width="12.5" style="187" customWidth="1"/>
    <col min="5890" max="5894" width="14.125" style="187" customWidth="1"/>
    <col min="5895" max="6144" width="9" style="187"/>
    <col min="6145" max="6145" width="12.5" style="187" customWidth="1"/>
    <col min="6146" max="6150" width="14.125" style="187" customWidth="1"/>
    <col min="6151" max="6400" width="9" style="187"/>
    <col min="6401" max="6401" width="12.5" style="187" customWidth="1"/>
    <col min="6402" max="6406" width="14.125" style="187" customWidth="1"/>
    <col min="6407" max="6656" width="9" style="187"/>
    <col min="6657" max="6657" width="12.5" style="187" customWidth="1"/>
    <col min="6658" max="6662" width="14.125" style="187" customWidth="1"/>
    <col min="6663" max="6912" width="9" style="187"/>
    <col min="6913" max="6913" width="12.5" style="187" customWidth="1"/>
    <col min="6914" max="6918" width="14.125" style="187" customWidth="1"/>
    <col min="6919" max="7168" width="9" style="187"/>
    <col min="7169" max="7169" width="12.5" style="187" customWidth="1"/>
    <col min="7170" max="7174" width="14.125" style="187" customWidth="1"/>
    <col min="7175" max="7424" width="9" style="187"/>
    <col min="7425" max="7425" width="12.5" style="187" customWidth="1"/>
    <col min="7426" max="7430" width="14.125" style="187" customWidth="1"/>
    <col min="7431" max="7680" width="9" style="187"/>
    <col min="7681" max="7681" width="12.5" style="187" customWidth="1"/>
    <col min="7682" max="7686" width="14.125" style="187" customWidth="1"/>
    <col min="7687" max="7936" width="9" style="187"/>
    <col min="7937" max="7937" width="12.5" style="187" customWidth="1"/>
    <col min="7938" max="7942" width="14.125" style="187" customWidth="1"/>
    <col min="7943" max="8192" width="9" style="187"/>
    <col min="8193" max="8193" width="12.5" style="187" customWidth="1"/>
    <col min="8194" max="8198" width="14.125" style="187" customWidth="1"/>
    <col min="8199" max="8448" width="9" style="187"/>
    <col min="8449" max="8449" width="12.5" style="187" customWidth="1"/>
    <col min="8450" max="8454" width="14.125" style="187" customWidth="1"/>
    <col min="8455" max="8704" width="9" style="187"/>
    <col min="8705" max="8705" width="12.5" style="187" customWidth="1"/>
    <col min="8706" max="8710" width="14.125" style="187" customWidth="1"/>
    <col min="8711" max="8960" width="9" style="187"/>
    <col min="8961" max="8961" width="12.5" style="187" customWidth="1"/>
    <col min="8962" max="8966" width="14.125" style="187" customWidth="1"/>
    <col min="8967" max="9216" width="9" style="187"/>
    <col min="9217" max="9217" width="12.5" style="187" customWidth="1"/>
    <col min="9218" max="9222" width="14.125" style="187" customWidth="1"/>
    <col min="9223" max="9472" width="9" style="187"/>
    <col min="9473" max="9473" width="12.5" style="187" customWidth="1"/>
    <col min="9474" max="9478" width="14.125" style="187" customWidth="1"/>
    <col min="9479" max="9728" width="9" style="187"/>
    <col min="9729" max="9729" width="12.5" style="187" customWidth="1"/>
    <col min="9730" max="9734" width="14.125" style="187" customWidth="1"/>
    <col min="9735" max="9984" width="9" style="187"/>
    <col min="9985" max="9985" width="12.5" style="187" customWidth="1"/>
    <col min="9986" max="9990" width="14.125" style="187" customWidth="1"/>
    <col min="9991" max="10240" width="9" style="187"/>
    <col min="10241" max="10241" width="12.5" style="187" customWidth="1"/>
    <col min="10242" max="10246" width="14.125" style="187" customWidth="1"/>
    <col min="10247" max="10496" width="9" style="187"/>
    <col min="10497" max="10497" width="12.5" style="187" customWidth="1"/>
    <col min="10498" max="10502" width="14.125" style="187" customWidth="1"/>
    <col min="10503" max="10752" width="9" style="187"/>
    <col min="10753" max="10753" width="12.5" style="187" customWidth="1"/>
    <col min="10754" max="10758" width="14.125" style="187" customWidth="1"/>
    <col min="10759" max="11008" width="9" style="187"/>
    <col min="11009" max="11009" width="12.5" style="187" customWidth="1"/>
    <col min="11010" max="11014" width="14.125" style="187" customWidth="1"/>
    <col min="11015" max="11264" width="9" style="187"/>
    <col min="11265" max="11265" width="12.5" style="187" customWidth="1"/>
    <col min="11266" max="11270" width="14.125" style="187" customWidth="1"/>
    <col min="11271" max="11520" width="9" style="187"/>
    <col min="11521" max="11521" width="12.5" style="187" customWidth="1"/>
    <col min="11522" max="11526" width="14.125" style="187" customWidth="1"/>
    <col min="11527" max="11776" width="9" style="187"/>
    <col min="11777" max="11777" width="12.5" style="187" customWidth="1"/>
    <col min="11778" max="11782" width="14.125" style="187" customWidth="1"/>
    <col min="11783" max="12032" width="9" style="187"/>
    <col min="12033" max="12033" width="12.5" style="187" customWidth="1"/>
    <col min="12034" max="12038" width="14.125" style="187" customWidth="1"/>
    <col min="12039" max="12288" width="9" style="187"/>
    <col min="12289" max="12289" width="12.5" style="187" customWidth="1"/>
    <col min="12290" max="12294" width="14.125" style="187" customWidth="1"/>
    <col min="12295" max="12544" width="9" style="187"/>
    <col min="12545" max="12545" width="12.5" style="187" customWidth="1"/>
    <col min="12546" max="12550" width="14.125" style="187" customWidth="1"/>
    <col min="12551" max="12800" width="9" style="187"/>
    <col min="12801" max="12801" width="12.5" style="187" customWidth="1"/>
    <col min="12802" max="12806" width="14.125" style="187" customWidth="1"/>
    <col min="12807" max="13056" width="9" style="187"/>
    <col min="13057" max="13057" width="12.5" style="187" customWidth="1"/>
    <col min="13058" max="13062" width="14.125" style="187" customWidth="1"/>
    <col min="13063" max="13312" width="9" style="187"/>
    <col min="13313" max="13313" width="12.5" style="187" customWidth="1"/>
    <col min="13314" max="13318" width="14.125" style="187" customWidth="1"/>
    <col min="13319" max="13568" width="9" style="187"/>
    <col min="13569" max="13569" width="12.5" style="187" customWidth="1"/>
    <col min="13570" max="13574" width="14.125" style="187" customWidth="1"/>
    <col min="13575" max="13824" width="9" style="187"/>
    <col min="13825" max="13825" width="12.5" style="187" customWidth="1"/>
    <col min="13826" max="13830" width="14.125" style="187" customWidth="1"/>
    <col min="13831" max="14080" width="9" style="187"/>
    <col min="14081" max="14081" width="12.5" style="187" customWidth="1"/>
    <col min="14082" max="14086" width="14.125" style="187" customWidth="1"/>
    <col min="14087" max="14336" width="9" style="187"/>
    <col min="14337" max="14337" width="12.5" style="187" customWidth="1"/>
    <col min="14338" max="14342" width="14.125" style="187" customWidth="1"/>
    <col min="14343" max="14592" width="9" style="187"/>
    <col min="14593" max="14593" width="12.5" style="187" customWidth="1"/>
    <col min="14594" max="14598" width="14.125" style="187" customWidth="1"/>
    <col min="14599" max="14848" width="9" style="187"/>
    <col min="14849" max="14849" width="12.5" style="187" customWidth="1"/>
    <col min="14850" max="14854" width="14.125" style="187" customWidth="1"/>
    <col min="14855" max="15104" width="9" style="187"/>
    <col min="15105" max="15105" width="12.5" style="187" customWidth="1"/>
    <col min="15106" max="15110" width="14.125" style="187" customWidth="1"/>
    <col min="15111" max="15360" width="9" style="187"/>
    <col min="15361" max="15361" width="12.5" style="187" customWidth="1"/>
    <col min="15362" max="15366" width="14.125" style="187" customWidth="1"/>
    <col min="15367" max="15616" width="9" style="187"/>
    <col min="15617" max="15617" width="12.5" style="187" customWidth="1"/>
    <col min="15618" max="15622" width="14.125" style="187" customWidth="1"/>
    <col min="15623" max="15872" width="9" style="187"/>
    <col min="15873" max="15873" width="12.5" style="187" customWidth="1"/>
    <col min="15874" max="15878" width="14.125" style="187" customWidth="1"/>
    <col min="15879" max="16128" width="9" style="187"/>
    <col min="16129" max="16129" width="12.5" style="187" customWidth="1"/>
    <col min="16130" max="16134" width="14.125" style="187" customWidth="1"/>
    <col min="16135" max="16384" width="9" style="187"/>
  </cols>
  <sheetData>
    <row r="1" spans="1:6" ht="18" customHeight="1">
      <c r="A1" s="1333" t="s">
        <v>1827</v>
      </c>
      <c r="B1" s="1333"/>
      <c r="C1" s="1333"/>
      <c r="D1" s="1333"/>
      <c r="E1" s="1333"/>
      <c r="F1" s="1333"/>
    </row>
    <row r="2" spans="1:6" s="6" customFormat="1" ht="18" customHeight="1">
      <c r="A2" s="560"/>
      <c r="B2" s="560"/>
      <c r="C2" s="560"/>
      <c r="D2" s="560"/>
      <c r="E2" s="560"/>
      <c r="F2" s="324" t="s">
        <v>1828</v>
      </c>
    </row>
    <row r="3" spans="1:6" s="6" customFormat="1" ht="24">
      <c r="A3" s="325" t="s">
        <v>1145</v>
      </c>
      <c r="B3" s="317" t="s">
        <v>1829</v>
      </c>
      <c r="C3" s="317" t="s">
        <v>1830</v>
      </c>
      <c r="D3" s="317" t="s">
        <v>1831</v>
      </c>
      <c r="E3" s="317" t="s">
        <v>1833</v>
      </c>
      <c r="F3" s="318" t="s">
        <v>1834</v>
      </c>
    </row>
    <row r="4" spans="1:6" s="6" customFormat="1" ht="18" customHeight="1">
      <c r="A4" s="568" t="s">
        <v>925</v>
      </c>
      <c r="B4" s="313">
        <v>205668</v>
      </c>
      <c r="C4" s="313">
        <v>64275</v>
      </c>
      <c r="D4" s="666">
        <f>ROUND(B4/C4,1)</f>
        <v>3.2</v>
      </c>
      <c r="E4" s="666">
        <f>ROUND(B4/34641,1)</f>
        <v>5.9</v>
      </c>
      <c r="F4" s="666">
        <f>ROUND(C4/34641,1)</f>
        <v>1.9</v>
      </c>
    </row>
    <row r="5" spans="1:6" s="6" customFormat="1" ht="18" customHeight="1">
      <c r="A5" s="569" t="s">
        <v>48</v>
      </c>
      <c r="B5" s="207">
        <v>178693</v>
      </c>
      <c r="C5" s="207">
        <v>57571</v>
      </c>
      <c r="D5" s="664">
        <f>ROUND(B5/C5,1)</f>
        <v>3.1</v>
      </c>
      <c r="E5" s="664">
        <f>ROUND(B5/34667,1)</f>
        <v>5.2</v>
      </c>
      <c r="F5" s="664">
        <f>ROUND(C5/34667,1)</f>
        <v>1.7</v>
      </c>
    </row>
    <row r="6" spans="1:6" s="6" customFormat="1" ht="18" customHeight="1">
      <c r="A6" s="570" t="s">
        <v>49</v>
      </c>
      <c r="B6" s="313">
        <v>184425</v>
      </c>
      <c r="C6" s="313">
        <v>60626</v>
      </c>
      <c r="D6" s="666">
        <f>ROUND(B6/C6,1)</f>
        <v>3</v>
      </c>
      <c r="E6" s="666">
        <f>ROUND(B6/34749,1)</f>
        <v>5.3</v>
      </c>
      <c r="F6" s="666">
        <f>ROUND(C6/34749,1)</f>
        <v>1.7</v>
      </c>
    </row>
    <row r="7" spans="1:6" s="6" customFormat="1" ht="18" customHeight="1">
      <c r="A7" s="569" t="s">
        <v>50</v>
      </c>
      <c r="B7" s="207">
        <v>175169</v>
      </c>
      <c r="C7" s="207">
        <v>59943</v>
      </c>
      <c r="D7" s="664">
        <f>ROUND(B7/C7,1)</f>
        <v>2.9</v>
      </c>
      <c r="E7" s="664">
        <f>ROUND(B7/34619,1)</f>
        <v>5.0999999999999996</v>
      </c>
      <c r="F7" s="664">
        <f>ROUND(C7/34619,1)</f>
        <v>1.7</v>
      </c>
    </row>
    <row r="8" spans="1:6" s="6" customFormat="1" ht="18" customHeight="1">
      <c r="A8" s="571" t="s">
        <v>51</v>
      </c>
      <c r="B8" s="547">
        <v>147480</v>
      </c>
      <c r="C8" s="547">
        <v>48628</v>
      </c>
      <c r="D8" s="667">
        <f>ROUND(B8/C8,1)</f>
        <v>3</v>
      </c>
      <c r="E8" s="667">
        <f>ROUND(B8/34493,1)</f>
        <v>4.3</v>
      </c>
      <c r="F8" s="667">
        <f>ROUND(C8/34493,1)</f>
        <v>1.4</v>
      </c>
    </row>
    <row r="9" spans="1:6" s="6" customFormat="1" ht="18" customHeight="1">
      <c r="A9" s="322" t="s">
        <v>1832</v>
      </c>
      <c r="B9" s="322"/>
      <c r="C9" s="322"/>
      <c r="D9" s="322"/>
      <c r="E9" s="322"/>
      <c r="F9" s="324" t="s">
        <v>1826</v>
      </c>
    </row>
    <row r="10" spans="1:6" s="6" customFormat="1" ht="18" customHeight="1">
      <c r="A10" s="324"/>
      <c r="B10" s="324"/>
      <c r="C10" s="324"/>
      <c r="D10" s="324"/>
      <c r="E10" s="324"/>
      <c r="F10" s="324"/>
    </row>
  </sheetData>
  <mergeCells count="1">
    <mergeCell ref="A1:F1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"/>
  <dimension ref="A1:E22"/>
  <sheetViews>
    <sheetView zoomScaleNormal="100" zoomScaleSheetLayoutView="100" workbookViewId="0"/>
  </sheetViews>
  <sheetFormatPr defaultRowHeight="18" customHeight="1"/>
  <cols>
    <col min="1" max="5" width="12.875" style="187" customWidth="1"/>
    <col min="6" max="16384" width="9" style="187"/>
  </cols>
  <sheetData>
    <row r="1" spans="1:5" ht="18" customHeight="1">
      <c r="A1" s="330" t="s">
        <v>1861</v>
      </c>
      <c r="B1" s="533"/>
      <c r="C1" s="515"/>
      <c r="D1" s="515"/>
      <c r="E1" s="515"/>
    </row>
    <row r="2" spans="1:5" s="6" customFormat="1" ht="18" customHeight="1">
      <c r="A2" s="560"/>
      <c r="B2" s="560"/>
      <c r="C2" s="536"/>
      <c r="D2" s="536"/>
      <c r="E2" s="324" t="s">
        <v>1835</v>
      </c>
    </row>
    <row r="3" spans="1:5" s="6" customFormat="1" ht="18" customHeight="1">
      <c r="A3" s="627" t="s">
        <v>1836</v>
      </c>
      <c r="B3" s="317" t="s">
        <v>1837</v>
      </c>
      <c r="C3" s="317" t="s">
        <v>1838</v>
      </c>
      <c r="D3" s="317" t="s">
        <v>1839</v>
      </c>
      <c r="E3" s="318" t="s">
        <v>1840</v>
      </c>
    </row>
    <row r="4" spans="1:5" s="6" customFormat="1" ht="18" customHeight="1">
      <c r="A4" s="541" t="s">
        <v>1841</v>
      </c>
      <c r="B4" s="313">
        <f>SUM(C4:E4)</f>
        <v>3772</v>
      </c>
      <c r="C4" s="313">
        <v>3559</v>
      </c>
      <c r="D4" s="313">
        <v>182</v>
      </c>
      <c r="E4" s="313">
        <v>31</v>
      </c>
    </row>
    <row r="5" spans="1:5" s="6" customFormat="1" ht="18" customHeight="1">
      <c r="A5" s="542" t="s">
        <v>1842</v>
      </c>
      <c r="B5" s="207">
        <f t="shared" ref="B5:B18" si="0">SUM(C5:E5)</f>
        <v>5139</v>
      </c>
      <c r="C5" s="207">
        <v>4420</v>
      </c>
      <c r="D5" s="207">
        <v>675</v>
      </c>
      <c r="E5" s="207">
        <v>44</v>
      </c>
    </row>
    <row r="6" spans="1:5" s="6" customFormat="1" ht="18" customHeight="1">
      <c r="A6" s="545" t="s">
        <v>1843</v>
      </c>
      <c r="B6" s="313">
        <f t="shared" si="0"/>
        <v>11803</v>
      </c>
      <c r="C6" s="313">
        <v>10336</v>
      </c>
      <c r="D6" s="313">
        <v>1386</v>
      </c>
      <c r="E6" s="313">
        <v>81</v>
      </c>
    </row>
    <row r="7" spans="1:5" s="6" customFormat="1" ht="18" customHeight="1">
      <c r="A7" s="542" t="s">
        <v>1844</v>
      </c>
      <c r="B7" s="207">
        <f t="shared" si="0"/>
        <v>15487</v>
      </c>
      <c r="C7" s="207">
        <v>12990</v>
      </c>
      <c r="D7" s="207">
        <v>2308</v>
      </c>
      <c r="E7" s="207">
        <v>189</v>
      </c>
    </row>
    <row r="8" spans="1:5" s="6" customFormat="1" ht="18" customHeight="1">
      <c r="A8" s="545" t="s">
        <v>1845</v>
      </c>
      <c r="B8" s="313">
        <f t="shared" si="0"/>
        <v>6824</v>
      </c>
      <c r="C8" s="313">
        <v>5644</v>
      </c>
      <c r="D8" s="313">
        <v>1063</v>
      </c>
      <c r="E8" s="313">
        <v>117</v>
      </c>
    </row>
    <row r="9" spans="1:5" s="6" customFormat="1" ht="18" customHeight="1">
      <c r="A9" s="542" t="s">
        <v>1846</v>
      </c>
      <c r="B9" s="207">
        <f t="shared" si="0"/>
        <v>8495</v>
      </c>
      <c r="C9" s="207">
        <v>7011</v>
      </c>
      <c r="D9" s="207">
        <v>1270</v>
      </c>
      <c r="E9" s="207">
        <v>214</v>
      </c>
    </row>
    <row r="10" spans="1:5" s="6" customFormat="1" ht="18" customHeight="1">
      <c r="A10" s="545" t="s">
        <v>1847</v>
      </c>
      <c r="B10" s="313">
        <f t="shared" si="0"/>
        <v>3388</v>
      </c>
      <c r="C10" s="313">
        <v>2852</v>
      </c>
      <c r="D10" s="313">
        <v>477</v>
      </c>
      <c r="E10" s="313">
        <v>59</v>
      </c>
    </row>
    <row r="11" spans="1:5" s="6" customFormat="1" ht="18" customHeight="1">
      <c r="A11" s="542" t="s">
        <v>1848</v>
      </c>
      <c r="B11" s="207">
        <f t="shared" si="0"/>
        <v>9720</v>
      </c>
      <c r="C11" s="207">
        <v>7993</v>
      </c>
      <c r="D11" s="207">
        <v>1336</v>
      </c>
      <c r="E11" s="207">
        <v>391</v>
      </c>
    </row>
    <row r="12" spans="1:5" s="6" customFormat="1" ht="18" customHeight="1">
      <c r="A12" s="545" t="s">
        <v>1849</v>
      </c>
      <c r="B12" s="313">
        <f t="shared" si="0"/>
        <v>1798</v>
      </c>
      <c r="C12" s="313">
        <v>1560</v>
      </c>
      <c r="D12" s="313">
        <v>225</v>
      </c>
      <c r="E12" s="313">
        <v>13</v>
      </c>
    </row>
    <row r="13" spans="1:5" s="6" customFormat="1" ht="18" customHeight="1">
      <c r="A13" s="542" t="s">
        <v>1850</v>
      </c>
      <c r="B13" s="207">
        <f t="shared" si="0"/>
        <v>50531</v>
      </c>
      <c r="C13" s="207">
        <v>45439</v>
      </c>
      <c r="D13" s="207">
        <v>4155</v>
      </c>
      <c r="E13" s="207">
        <v>937</v>
      </c>
    </row>
    <row r="14" spans="1:5" s="6" customFormat="1" ht="18" customHeight="1">
      <c r="A14" s="545" t="s">
        <v>1851</v>
      </c>
      <c r="B14" s="313">
        <f t="shared" si="0"/>
        <v>25536</v>
      </c>
      <c r="C14" s="313">
        <v>20456</v>
      </c>
      <c r="D14" s="313">
        <v>4250</v>
      </c>
      <c r="E14" s="313">
        <v>830</v>
      </c>
    </row>
    <row r="15" spans="1:5" s="6" customFormat="1" ht="18" customHeight="1">
      <c r="A15" s="542" t="s">
        <v>1852</v>
      </c>
      <c r="B15" s="207">
        <f t="shared" si="0"/>
        <v>14493</v>
      </c>
      <c r="C15" s="207">
        <v>11862</v>
      </c>
      <c r="D15" s="207">
        <v>1831</v>
      </c>
      <c r="E15" s="207">
        <v>800</v>
      </c>
    </row>
    <row r="16" spans="1:5" s="6" customFormat="1" ht="18" customHeight="1">
      <c r="A16" s="545" t="s">
        <v>1853</v>
      </c>
      <c r="B16" s="313">
        <f t="shared" si="0"/>
        <v>911</v>
      </c>
      <c r="C16" s="313">
        <v>579</v>
      </c>
      <c r="D16" s="313">
        <v>274</v>
      </c>
      <c r="E16" s="313">
        <v>58</v>
      </c>
    </row>
    <row r="17" spans="1:5" s="6" customFormat="1" ht="18" customHeight="1">
      <c r="A17" s="542" t="s">
        <v>1854</v>
      </c>
      <c r="B17" s="207">
        <f t="shared" si="0"/>
        <v>2382</v>
      </c>
      <c r="C17" s="207">
        <v>1980</v>
      </c>
      <c r="D17" s="207">
        <v>278</v>
      </c>
      <c r="E17" s="207">
        <v>124</v>
      </c>
    </row>
    <row r="18" spans="1:5" s="6" customFormat="1" ht="18" customHeight="1">
      <c r="A18" s="906" t="s">
        <v>1855</v>
      </c>
      <c r="B18" s="176">
        <f t="shared" si="0"/>
        <v>831</v>
      </c>
      <c r="C18" s="176">
        <v>829</v>
      </c>
      <c r="D18" s="176">
        <v>2</v>
      </c>
      <c r="E18" s="176">
        <v>0</v>
      </c>
    </row>
    <row r="19" spans="1:5" s="6" customFormat="1" ht="18" customHeight="1">
      <c r="A19" s="239" t="s">
        <v>1856</v>
      </c>
      <c r="B19" s="207">
        <f>SUM(B4:B16,B17:B18)</f>
        <v>161110</v>
      </c>
      <c r="C19" s="207">
        <f>SUM(C4:C16,C17:C18)</f>
        <v>137510</v>
      </c>
      <c r="D19" s="207">
        <f>SUM(D4:D16,D17:D18)</f>
        <v>19712</v>
      </c>
      <c r="E19" s="207">
        <v>3888</v>
      </c>
    </row>
    <row r="20" spans="1:5" s="6" customFormat="1" ht="18" customHeight="1">
      <c r="A20" s="907" t="s">
        <v>1857</v>
      </c>
      <c r="B20" s="305">
        <f>SUM(C20:E20)</f>
        <v>7351</v>
      </c>
      <c r="C20" s="305">
        <v>6576</v>
      </c>
      <c r="D20" s="305">
        <v>771</v>
      </c>
      <c r="E20" s="305">
        <v>4</v>
      </c>
    </row>
    <row r="21" spans="1:5" s="6" customFormat="1" ht="16.5" customHeight="1">
      <c r="A21" s="1337" t="s">
        <v>1858</v>
      </c>
      <c r="B21" s="1337"/>
      <c r="C21" s="324"/>
      <c r="D21" s="324"/>
      <c r="E21" s="324" t="s">
        <v>1859</v>
      </c>
    </row>
    <row r="22" spans="1:5" s="6" customFormat="1" ht="16.5" customHeight="1">
      <c r="A22" s="6" t="s">
        <v>1860</v>
      </c>
    </row>
  </sheetData>
  <mergeCells count="1">
    <mergeCell ref="A21:B2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9"/>
  <sheetViews>
    <sheetView zoomScaleNormal="100" workbookViewId="0"/>
  </sheetViews>
  <sheetFormatPr defaultRowHeight="18" customHeight="1"/>
  <cols>
    <col min="1" max="3" width="25.375" style="4" customWidth="1"/>
    <col min="4" max="5" width="9" style="4"/>
    <col min="6" max="6" width="13.5" style="4" customWidth="1"/>
    <col min="7" max="7" width="12.25" style="4" customWidth="1"/>
    <col min="8" max="16384" width="9" style="4"/>
  </cols>
  <sheetData>
    <row r="1" spans="1:3" ht="18" customHeight="1">
      <c r="A1" s="3" t="s">
        <v>73</v>
      </c>
    </row>
    <row r="2" spans="1:3" s="6" customFormat="1" ht="18" customHeight="1">
      <c r="A2" s="5"/>
      <c r="C2" s="10" t="s">
        <v>74</v>
      </c>
    </row>
    <row r="3" spans="1:3" s="6" customFormat="1" ht="18" customHeight="1">
      <c r="A3" s="48" t="s">
        <v>75</v>
      </c>
      <c r="B3" s="49" t="s">
        <v>76</v>
      </c>
      <c r="C3" s="54" t="s">
        <v>77</v>
      </c>
    </row>
    <row r="4" spans="1:3" s="6" customFormat="1" ht="18" customHeight="1">
      <c r="A4" s="15" t="s">
        <v>78</v>
      </c>
      <c r="B4" s="55" t="s">
        <v>79</v>
      </c>
      <c r="C4" s="35">
        <v>1232.8</v>
      </c>
    </row>
    <row r="5" spans="1:3" s="6" customFormat="1" ht="18" customHeight="1">
      <c r="A5" s="56" t="s">
        <v>80</v>
      </c>
      <c r="B5" s="57" t="s">
        <v>81</v>
      </c>
      <c r="C5" s="45">
        <v>1053</v>
      </c>
    </row>
    <row r="6" spans="1:3" s="6" customFormat="1" ht="18" customHeight="1">
      <c r="A6" s="58" t="s">
        <v>82</v>
      </c>
      <c r="B6" s="59" t="s">
        <v>81</v>
      </c>
      <c r="C6" s="35">
        <v>1217</v>
      </c>
    </row>
    <row r="7" spans="1:3" s="6" customFormat="1" ht="18" customHeight="1">
      <c r="A7" s="60" t="s">
        <v>83</v>
      </c>
      <c r="B7" s="61" t="s">
        <v>84</v>
      </c>
      <c r="C7" s="62">
        <v>1278</v>
      </c>
    </row>
    <row r="8" spans="1:3" s="6" customFormat="1" ht="18" customHeight="1">
      <c r="C8" s="10" t="s">
        <v>85</v>
      </c>
    </row>
    <row r="9" spans="1:3" s="6" customFormat="1" ht="18" customHeight="1"/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"/>
  <dimension ref="A1:I14"/>
  <sheetViews>
    <sheetView zoomScaleNormal="100" zoomScaleSheetLayoutView="100" workbookViewId="0"/>
  </sheetViews>
  <sheetFormatPr defaultRowHeight="18" customHeight="1"/>
  <cols>
    <col min="1" max="1" width="10.125" style="187" customWidth="1"/>
    <col min="2" max="2" width="9.625" style="187" customWidth="1"/>
    <col min="3" max="9" width="9.75" style="187" customWidth="1"/>
    <col min="10" max="16384" width="9" style="187"/>
  </cols>
  <sheetData>
    <row r="1" spans="1:9" ht="18" customHeight="1">
      <c r="A1" s="908" t="s">
        <v>1862</v>
      </c>
      <c r="B1" s="909"/>
      <c r="C1" s="909"/>
      <c r="D1" s="909"/>
      <c r="E1" s="909"/>
      <c r="F1" s="909"/>
      <c r="G1" s="909"/>
      <c r="H1" s="909"/>
      <c r="I1" s="909"/>
    </row>
    <row r="2" spans="1:9" s="6" customFormat="1" ht="18" customHeight="1">
      <c r="A2" s="910"/>
      <c r="B2" s="911"/>
      <c r="C2" s="911"/>
      <c r="D2" s="911"/>
      <c r="E2" s="911"/>
      <c r="F2" s="911"/>
      <c r="G2" s="911"/>
      <c r="H2" s="911"/>
      <c r="I2" s="912" t="s">
        <v>240</v>
      </c>
    </row>
    <row r="3" spans="1:9" s="6" customFormat="1" ht="18" customHeight="1">
      <c r="A3" s="1515" t="s">
        <v>956</v>
      </c>
      <c r="B3" s="1516" t="s">
        <v>267</v>
      </c>
      <c r="C3" s="1516" t="s">
        <v>1863</v>
      </c>
      <c r="D3" s="1516"/>
      <c r="E3" s="1516"/>
      <c r="F3" s="1516"/>
      <c r="G3" s="1516" t="s">
        <v>1864</v>
      </c>
      <c r="H3" s="1516"/>
      <c r="I3" s="1517"/>
    </row>
    <row r="4" spans="1:9" s="6" customFormat="1" ht="24">
      <c r="A4" s="1184"/>
      <c r="B4" s="1186"/>
      <c r="C4" s="913" t="s">
        <v>1865</v>
      </c>
      <c r="D4" s="913" t="s">
        <v>1866</v>
      </c>
      <c r="E4" s="914" t="s">
        <v>1867</v>
      </c>
      <c r="F4" s="914" t="s">
        <v>1868</v>
      </c>
      <c r="G4" s="913" t="s">
        <v>1869</v>
      </c>
      <c r="H4" s="914" t="s">
        <v>1870</v>
      </c>
      <c r="I4" s="915" t="s">
        <v>1871</v>
      </c>
    </row>
    <row r="5" spans="1:9" s="194" customFormat="1" ht="18" customHeight="1">
      <c r="A5" s="916" t="s">
        <v>47</v>
      </c>
      <c r="B5" s="87">
        <f>SUM(C5:I5)</f>
        <v>103342</v>
      </c>
      <c r="C5" s="87">
        <v>37852</v>
      </c>
      <c r="D5" s="87">
        <v>7413</v>
      </c>
      <c r="E5" s="87">
        <v>14414</v>
      </c>
      <c r="F5" s="87">
        <v>9227</v>
      </c>
      <c r="G5" s="87">
        <v>13587</v>
      </c>
      <c r="H5" s="87">
        <v>19843</v>
      </c>
      <c r="I5" s="87">
        <v>1006</v>
      </c>
    </row>
    <row r="6" spans="1:9" s="194" customFormat="1" ht="18" customHeight="1">
      <c r="A6" s="917" t="s">
        <v>48</v>
      </c>
      <c r="B6" s="46">
        <f t="shared" ref="B6:B9" si="0">SUM(C6:I6)</f>
        <v>104623</v>
      </c>
      <c r="C6" s="46">
        <v>35188</v>
      </c>
      <c r="D6" s="46">
        <v>7978</v>
      </c>
      <c r="E6" s="46">
        <v>15615</v>
      </c>
      <c r="F6" s="46">
        <v>8090</v>
      </c>
      <c r="G6" s="46">
        <v>15922</v>
      </c>
      <c r="H6" s="46">
        <v>20383</v>
      </c>
      <c r="I6" s="46">
        <v>1447</v>
      </c>
    </row>
    <row r="7" spans="1:9" s="194" customFormat="1" ht="18" customHeight="1">
      <c r="A7" s="916" t="s">
        <v>49</v>
      </c>
      <c r="B7" s="87">
        <f t="shared" si="0"/>
        <v>102759</v>
      </c>
      <c r="C7" s="87">
        <v>37852</v>
      </c>
      <c r="D7" s="87">
        <v>7413</v>
      </c>
      <c r="E7" s="87">
        <v>14414</v>
      </c>
      <c r="F7" s="87">
        <v>9227</v>
      </c>
      <c r="G7" s="87">
        <v>15865</v>
      </c>
      <c r="H7" s="87">
        <v>15921</v>
      </c>
      <c r="I7" s="87">
        <v>2067</v>
      </c>
    </row>
    <row r="8" spans="1:9" s="194" customFormat="1" ht="18" customHeight="1">
      <c r="A8" s="917" t="s">
        <v>50</v>
      </c>
      <c r="B8" s="46">
        <f t="shared" si="0"/>
        <v>104286</v>
      </c>
      <c r="C8" s="46">
        <v>36064</v>
      </c>
      <c r="D8" s="46">
        <v>7778</v>
      </c>
      <c r="E8" s="46">
        <v>19442</v>
      </c>
      <c r="F8" s="46">
        <v>9104</v>
      </c>
      <c r="G8" s="46">
        <v>15289</v>
      </c>
      <c r="H8" s="46">
        <v>15405</v>
      </c>
      <c r="I8" s="46">
        <v>1204</v>
      </c>
    </row>
    <row r="9" spans="1:9" s="194" customFormat="1" ht="18" customHeight="1">
      <c r="A9" s="918" t="s">
        <v>51</v>
      </c>
      <c r="B9" s="222">
        <f t="shared" si="0"/>
        <v>78595</v>
      </c>
      <c r="C9" s="222">
        <v>27762</v>
      </c>
      <c r="D9" s="222">
        <v>5728</v>
      </c>
      <c r="E9" s="222">
        <v>12362</v>
      </c>
      <c r="F9" s="222">
        <v>7516</v>
      </c>
      <c r="G9" s="222">
        <v>11263</v>
      </c>
      <c r="H9" s="222">
        <v>13111</v>
      </c>
      <c r="I9" s="222">
        <v>853</v>
      </c>
    </row>
    <row r="10" spans="1:9" s="6" customFormat="1" ht="18" customHeight="1">
      <c r="A10" s="911"/>
      <c r="B10" s="911"/>
      <c r="C10" s="911"/>
      <c r="D10" s="911"/>
      <c r="E10" s="911"/>
      <c r="F10" s="911"/>
      <c r="G10" s="911"/>
      <c r="H10" s="911"/>
      <c r="I10" s="912" t="s">
        <v>1821</v>
      </c>
    </row>
    <row r="11" spans="1:9" s="6" customFormat="1" ht="18" customHeight="1">
      <c r="A11" s="911"/>
      <c r="B11" s="911"/>
      <c r="C11" s="911"/>
      <c r="D11" s="911"/>
      <c r="E11" s="911"/>
      <c r="F11" s="911"/>
      <c r="G11" s="911"/>
      <c r="H11" s="911"/>
      <c r="I11" s="911"/>
    </row>
    <row r="12" spans="1:9" s="6" customFormat="1" ht="18" customHeight="1">
      <c r="B12" s="911"/>
      <c r="C12" s="911"/>
      <c r="D12" s="911"/>
      <c r="E12" s="911"/>
      <c r="F12" s="911"/>
      <c r="G12" s="911"/>
      <c r="H12" s="911"/>
      <c r="I12" s="911"/>
    </row>
    <row r="13" spans="1:9" s="6" customFormat="1" ht="18" customHeight="1"/>
    <row r="14" spans="1:9" s="6" customFormat="1" ht="18" customHeight="1"/>
  </sheetData>
  <mergeCells count="4">
    <mergeCell ref="A3:A4"/>
    <mergeCell ref="B3:B4"/>
    <mergeCell ref="C3:F3"/>
    <mergeCell ref="G3:I3"/>
  </mergeCells>
  <phoneticPr fontId="2"/>
  <pageMargins left="0.39370078740157483" right="0.39370078740157483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3"/>
  <dimension ref="A1:R12"/>
  <sheetViews>
    <sheetView zoomScaleNormal="100" zoomScaleSheetLayoutView="100" workbookViewId="0"/>
  </sheetViews>
  <sheetFormatPr defaultRowHeight="14.25"/>
  <cols>
    <col min="1" max="1" width="10.125" style="187" customWidth="1"/>
    <col min="2" max="18" width="5.25" style="187" customWidth="1"/>
    <col min="19" max="256" width="9" style="187"/>
    <col min="257" max="257" width="10.125" style="187" customWidth="1"/>
    <col min="258" max="274" width="5.25" style="187" customWidth="1"/>
    <col min="275" max="512" width="9" style="187"/>
    <col min="513" max="513" width="10.125" style="187" customWidth="1"/>
    <col min="514" max="530" width="5.25" style="187" customWidth="1"/>
    <col min="531" max="768" width="9" style="187"/>
    <col min="769" max="769" width="10.125" style="187" customWidth="1"/>
    <col min="770" max="786" width="5.25" style="187" customWidth="1"/>
    <col min="787" max="1024" width="9" style="187"/>
    <col min="1025" max="1025" width="10.125" style="187" customWidth="1"/>
    <col min="1026" max="1042" width="5.25" style="187" customWidth="1"/>
    <col min="1043" max="1280" width="9" style="187"/>
    <col min="1281" max="1281" width="10.125" style="187" customWidth="1"/>
    <col min="1282" max="1298" width="5.25" style="187" customWidth="1"/>
    <col min="1299" max="1536" width="9" style="187"/>
    <col min="1537" max="1537" width="10.125" style="187" customWidth="1"/>
    <col min="1538" max="1554" width="5.25" style="187" customWidth="1"/>
    <col min="1555" max="1792" width="9" style="187"/>
    <col min="1793" max="1793" width="10.125" style="187" customWidth="1"/>
    <col min="1794" max="1810" width="5.25" style="187" customWidth="1"/>
    <col min="1811" max="2048" width="9" style="187"/>
    <col min="2049" max="2049" width="10.125" style="187" customWidth="1"/>
    <col min="2050" max="2066" width="5.25" style="187" customWidth="1"/>
    <col min="2067" max="2304" width="9" style="187"/>
    <col min="2305" max="2305" width="10.125" style="187" customWidth="1"/>
    <col min="2306" max="2322" width="5.25" style="187" customWidth="1"/>
    <col min="2323" max="2560" width="9" style="187"/>
    <col min="2561" max="2561" width="10.125" style="187" customWidth="1"/>
    <col min="2562" max="2578" width="5.25" style="187" customWidth="1"/>
    <col min="2579" max="2816" width="9" style="187"/>
    <col min="2817" max="2817" width="10.125" style="187" customWidth="1"/>
    <col min="2818" max="2834" width="5.25" style="187" customWidth="1"/>
    <col min="2835" max="3072" width="9" style="187"/>
    <col min="3073" max="3073" width="10.125" style="187" customWidth="1"/>
    <col min="3074" max="3090" width="5.25" style="187" customWidth="1"/>
    <col min="3091" max="3328" width="9" style="187"/>
    <col min="3329" max="3329" width="10.125" style="187" customWidth="1"/>
    <col min="3330" max="3346" width="5.25" style="187" customWidth="1"/>
    <col min="3347" max="3584" width="9" style="187"/>
    <col min="3585" max="3585" width="10.125" style="187" customWidth="1"/>
    <col min="3586" max="3602" width="5.25" style="187" customWidth="1"/>
    <col min="3603" max="3840" width="9" style="187"/>
    <col min="3841" max="3841" width="10.125" style="187" customWidth="1"/>
    <col min="3842" max="3858" width="5.25" style="187" customWidth="1"/>
    <col min="3859" max="4096" width="9" style="187"/>
    <col min="4097" max="4097" width="10.125" style="187" customWidth="1"/>
    <col min="4098" max="4114" width="5.25" style="187" customWidth="1"/>
    <col min="4115" max="4352" width="9" style="187"/>
    <col min="4353" max="4353" width="10.125" style="187" customWidth="1"/>
    <col min="4354" max="4370" width="5.25" style="187" customWidth="1"/>
    <col min="4371" max="4608" width="9" style="187"/>
    <col min="4609" max="4609" width="10.125" style="187" customWidth="1"/>
    <col min="4610" max="4626" width="5.25" style="187" customWidth="1"/>
    <col min="4627" max="4864" width="9" style="187"/>
    <col min="4865" max="4865" width="10.125" style="187" customWidth="1"/>
    <col min="4866" max="4882" width="5.25" style="187" customWidth="1"/>
    <col min="4883" max="5120" width="9" style="187"/>
    <col min="5121" max="5121" width="10.125" style="187" customWidth="1"/>
    <col min="5122" max="5138" width="5.25" style="187" customWidth="1"/>
    <col min="5139" max="5376" width="9" style="187"/>
    <col min="5377" max="5377" width="10.125" style="187" customWidth="1"/>
    <col min="5378" max="5394" width="5.25" style="187" customWidth="1"/>
    <col min="5395" max="5632" width="9" style="187"/>
    <col min="5633" max="5633" width="10.125" style="187" customWidth="1"/>
    <col min="5634" max="5650" width="5.25" style="187" customWidth="1"/>
    <col min="5651" max="5888" width="9" style="187"/>
    <col min="5889" max="5889" width="10.125" style="187" customWidth="1"/>
    <col min="5890" max="5906" width="5.25" style="187" customWidth="1"/>
    <col min="5907" max="6144" width="9" style="187"/>
    <col min="6145" max="6145" width="10.125" style="187" customWidth="1"/>
    <col min="6146" max="6162" width="5.25" style="187" customWidth="1"/>
    <col min="6163" max="6400" width="9" style="187"/>
    <col min="6401" max="6401" width="10.125" style="187" customWidth="1"/>
    <col min="6402" max="6418" width="5.25" style="187" customWidth="1"/>
    <col min="6419" max="6656" width="9" style="187"/>
    <col min="6657" max="6657" width="10.125" style="187" customWidth="1"/>
    <col min="6658" max="6674" width="5.25" style="187" customWidth="1"/>
    <col min="6675" max="6912" width="9" style="187"/>
    <col min="6913" max="6913" width="10.125" style="187" customWidth="1"/>
    <col min="6914" max="6930" width="5.25" style="187" customWidth="1"/>
    <col min="6931" max="7168" width="9" style="187"/>
    <col min="7169" max="7169" width="10.125" style="187" customWidth="1"/>
    <col min="7170" max="7186" width="5.25" style="187" customWidth="1"/>
    <col min="7187" max="7424" width="9" style="187"/>
    <col min="7425" max="7425" width="10.125" style="187" customWidth="1"/>
    <col min="7426" max="7442" width="5.25" style="187" customWidth="1"/>
    <col min="7443" max="7680" width="9" style="187"/>
    <col min="7681" max="7681" width="10.125" style="187" customWidth="1"/>
    <col min="7682" max="7698" width="5.25" style="187" customWidth="1"/>
    <col min="7699" max="7936" width="9" style="187"/>
    <col min="7937" max="7937" width="10.125" style="187" customWidth="1"/>
    <col min="7938" max="7954" width="5.25" style="187" customWidth="1"/>
    <col min="7955" max="8192" width="9" style="187"/>
    <col min="8193" max="8193" width="10.125" style="187" customWidth="1"/>
    <col min="8194" max="8210" width="5.25" style="187" customWidth="1"/>
    <col min="8211" max="8448" width="9" style="187"/>
    <col min="8449" max="8449" width="10.125" style="187" customWidth="1"/>
    <col min="8450" max="8466" width="5.25" style="187" customWidth="1"/>
    <col min="8467" max="8704" width="9" style="187"/>
    <col min="8705" max="8705" width="10.125" style="187" customWidth="1"/>
    <col min="8706" max="8722" width="5.25" style="187" customWidth="1"/>
    <col min="8723" max="8960" width="9" style="187"/>
    <col min="8961" max="8961" width="10.125" style="187" customWidth="1"/>
    <col min="8962" max="8978" width="5.25" style="187" customWidth="1"/>
    <col min="8979" max="9216" width="9" style="187"/>
    <col min="9217" max="9217" width="10.125" style="187" customWidth="1"/>
    <col min="9218" max="9234" width="5.25" style="187" customWidth="1"/>
    <col min="9235" max="9472" width="9" style="187"/>
    <col min="9473" max="9473" width="10.125" style="187" customWidth="1"/>
    <col min="9474" max="9490" width="5.25" style="187" customWidth="1"/>
    <col min="9491" max="9728" width="9" style="187"/>
    <col min="9729" max="9729" width="10.125" style="187" customWidth="1"/>
    <col min="9730" max="9746" width="5.25" style="187" customWidth="1"/>
    <col min="9747" max="9984" width="9" style="187"/>
    <col min="9985" max="9985" width="10.125" style="187" customWidth="1"/>
    <col min="9986" max="10002" width="5.25" style="187" customWidth="1"/>
    <col min="10003" max="10240" width="9" style="187"/>
    <col min="10241" max="10241" width="10.125" style="187" customWidth="1"/>
    <col min="10242" max="10258" width="5.25" style="187" customWidth="1"/>
    <col min="10259" max="10496" width="9" style="187"/>
    <col min="10497" max="10497" width="10.125" style="187" customWidth="1"/>
    <col min="10498" max="10514" width="5.25" style="187" customWidth="1"/>
    <col min="10515" max="10752" width="9" style="187"/>
    <col min="10753" max="10753" width="10.125" style="187" customWidth="1"/>
    <col min="10754" max="10770" width="5.25" style="187" customWidth="1"/>
    <col min="10771" max="11008" width="9" style="187"/>
    <col min="11009" max="11009" width="10.125" style="187" customWidth="1"/>
    <col min="11010" max="11026" width="5.25" style="187" customWidth="1"/>
    <col min="11027" max="11264" width="9" style="187"/>
    <col min="11265" max="11265" width="10.125" style="187" customWidth="1"/>
    <col min="11266" max="11282" width="5.25" style="187" customWidth="1"/>
    <col min="11283" max="11520" width="9" style="187"/>
    <col min="11521" max="11521" width="10.125" style="187" customWidth="1"/>
    <col min="11522" max="11538" width="5.25" style="187" customWidth="1"/>
    <col min="11539" max="11776" width="9" style="187"/>
    <col min="11777" max="11777" width="10.125" style="187" customWidth="1"/>
    <col min="11778" max="11794" width="5.25" style="187" customWidth="1"/>
    <col min="11795" max="12032" width="9" style="187"/>
    <col min="12033" max="12033" width="10.125" style="187" customWidth="1"/>
    <col min="12034" max="12050" width="5.25" style="187" customWidth="1"/>
    <col min="12051" max="12288" width="9" style="187"/>
    <col min="12289" max="12289" width="10.125" style="187" customWidth="1"/>
    <col min="12290" max="12306" width="5.25" style="187" customWidth="1"/>
    <col min="12307" max="12544" width="9" style="187"/>
    <col min="12545" max="12545" width="10.125" style="187" customWidth="1"/>
    <col min="12546" max="12562" width="5.25" style="187" customWidth="1"/>
    <col min="12563" max="12800" width="9" style="187"/>
    <col min="12801" max="12801" width="10.125" style="187" customWidth="1"/>
    <col min="12802" max="12818" width="5.25" style="187" customWidth="1"/>
    <col min="12819" max="13056" width="9" style="187"/>
    <col min="13057" max="13057" width="10.125" style="187" customWidth="1"/>
    <col min="13058" max="13074" width="5.25" style="187" customWidth="1"/>
    <col min="13075" max="13312" width="9" style="187"/>
    <col min="13313" max="13313" width="10.125" style="187" customWidth="1"/>
    <col min="13314" max="13330" width="5.25" style="187" customWidth="1"/>
    <col min="13331" max="13568" width="9" style="187"/>
    <col min="13569" max="13569" width="10.125" style="187" customWidth="1"/>
    <col min="13570" max="13586" width="5.25" style="187" customWidth="1"/>
    <col min="13587" max="13824" width="9" style="187"/>
    <col min="13825" max="13825" width="10.125" style="187" customWidth="1"/>
    <col min="13826" max="13842" width="5.25" style="187" customWidth="1"/>
    <col min="13843" max="14080" width="9" style="187"/>
    <col min="14081" max="14081" width="10.125" style="187" customWidth="1"/>
    <col min="14082" max="14098" width="5.25" style="187" customWidth="1"/>
    <col min="14099" max="14336" width="9" style="187"/>
    <col min="14337" max="14337" width="10.125" style="187" customWidth="1"/>
    <col min="14338" max="14354" width="5.25" style="187" customWidth="1"/>
    <col min="14355" max="14592" width="9" style="187"/>
    <col min="14593" max="14593" width="10.125" style="187" customWidth="1"/>
    <col min="14594" max="14610" width="5.25" style="187" customWidth="1"/>
    <col min="14611" max="14848" width="9" style="187"/>
    <col min="14849" max="14849" width="10.125" style="187" customWidth="1"/>
    <col min="14850" max="14866" width="5.25" style="187" customWidth="1"/>
    <col min="14867" max="15104" width="9" style="187"/>
    <col min="15105" max="15105" width="10.125" style="187" customWidth="1"/>
    <col min="15106" max="15122" width="5.25" style="187" customWidth="1"/>
    <col min="15123" max="15360" width="9" style="187"/>
    <col min="15361" max="15361" width="10.125" style="187" customWidth="1"/>
    <col min="15362" max="15378" width="5.25" style="187" customWidth="1"/>
    <col min="15379" max="15616" width="9" style="187"/>
    <col min="15617" max="15617" width="10.125" style="187" customWidth="1"/>
    <col min="15618" max="15634" width="5.25" style="187" customWidth="1"/>
    <col min="15635" max="15872" width="9" style="187"/>
    <col min="15873" max="15873" width="10.125" style="187" customWidth="1"/>
    <col min="15874" max="15890" width="5.25" style="187" customWidth="1"/>
    <col min="15891" max="16128" width="9" style="187"/>
    <col min="16129" max="16129" width="10.125" style="187" customWidth="1"/>
    <col min="16130" max="16146" width="5.25" style="187" customWidth="1"/>
    <col min="16147" max="16384" width="9" style="187"/>
  </cols>
  <sheetData>
    <row r="1" spans="1:18" ht="18" customHeight="1">
      <c r="A1" s="1333" t="s">
        <v>1872</v>
      </c>
      <c r="B1" s="1333"/>
      <c r="C1" s="1333"/>
      <c r="D1" s="1333"/>
      <c r="E1" s="1333"/>
      <c r="F1" s="1333"/>
      <c r="G1" s="1333"/>
      <c r="H1" s="1333"/>
      <c r="I1" s="1333"/>
      <c r="J1" s="1375"/>
      <c r="K1" s="1375"/>
      <c r="L1" s="1375"/>
      <c r="M1" s="1375"/>
      <c r="N1" s="1375"/>
      <c r="O1" s="1375"/>
      <c r="P1" s="1375"/>
      <c r="Q1" s="1375"/>
      <c r="R1" s="1375"/>
    </row>
    <row r="2" spans="1:18" s="6" customFormat="1" ht="18" customHeight="1">
      <c r="A2" s="535"/>
      <c r="B2" s="535"/>
      <c r="C2" s="535"/>
      <c r="D2" s="535"/>
      <c r="E2" s="535"/>
      <c r="F2" s="535"/>
      <c r="G2" s="535"/>
      <c r="H2" s="535"/>
      <c r="I2" s="535"/>
      <c r="J2" s="536"/>
      <c r="K2" s="536"/>
      <c r="L2" s="536"/>
      <c r="M2" s="536"/>
      <c r="N2" s="536"/>
      <c r="O2" s="536"/>
      <c r="P2" s="536"/>
      <c r="Q2" s="536"/>
      <c r="R2" s="324" t="s">
        <v>1144</v>
      </c>
    </row>
    <row r="3" spans="1:18" s="6" customFormat="1" ht="18" customHeight="1">
      <c r="A3" s="1334" t="s">
        <v>1145</v>
      </c>
      <c r="B3" s="1154" t="s">
        <v>1873</v>
      </c>
      <c r="C3" s="1154"/>
      <c r="D3" s="1154"/>
      <c r="E3" s="1154"/>
      <c r="F3" s="1154"/>
      <c r="G3" s="1154"/>
      <c r="H3" s="1154"/>
      <c r="I3" s="1154"/>
      <c r="J3" s="1154"/>
      <c r="K3" s="1154"/>
      <c r="L3" s="1154" t="s">
        <v>1874</v>
      </c>
      <c r="M3" s="1154"/>
      <c r="N3" s="1154"/>
      <c r="O3" s="1154"/>
      <c r="P3" s="1154"/>
      <c r="Q3" s="1154"/>
      <c r="R3" s="1156"/>
    </row>
    <row r="4" spans="1:18" s="6" customFormat="1" ht="102" customHeight="1">
      <c r="A4" s="1336"/>
      <c r="B4" s="919" t="s">
        <v>1875</v>
      </c>
      <c r="C4" s="919" t="s">
        <v>1876</v>
      </c>
      <c r="D4" s="919" t="s">
        <v>1877</v>
      </c>
      <c r="E4" s="919" t="s">
        <v>1878</v>
      </c>
      <c r="F4" s="919" t="s">
        <v>1879</v>
      </c>
      <c r="G4" s="919" t="s">
        <v>1880</v>
      </c>
      <c r="H4" s="919" t="s">
        <v>1881</v>
      </c>
      <c r="I4" s="919" t="s">
        <v>1882</v>
      </c>
      <c r="J4" s="919" t="s">
        <v>1883</v>
      </c>
      <c r="K4" s="919" t="s">
        <v>1884</v>
      </c>
      <c r="L4" s="919" t="s">
        <v>1875</v>
      </c>
      <c r="M4" s="919" t="s">
        <v>1885</v>
      </c>
      <c r="N4" s="919" t="s">
        <v>1886</v>
      </c>
      <c r="O4" s="919" t="s">
        <v>1887</v>
      </c>
      <c r="P4" s="919" t="s">
        <v>1879</v>
      </c>
      <c r="Q4" s="919" t="s">
        <v>1882</v>
      </c>
      <c r="R4" s="920" t="s">
        <v>1883</v>
      </c>
    </row>
    <row r="5" spans="1:18" s="194" customFormat="1" ht="18" customHeight="1">
      <c r="A5" s="790" t="s">
        <v>1888</v>
      </c>
      <c r="B5" s="176">
        <v>50</v>
      </c>
      <c r="C5" s="176">
        <v>1</v>
      </c>
      <c r="D5" s="176">
        <v>1</v>
      </c>
      <c r="E5" s="176">
        <v>1</v>
      </c>
      <c r="F5" s="176">
        <v>1</v>
      </c>
      <c r="G5" s="176">
        <v>3</v>
      </c>
      <c r="H5" s="176">
        <v>1</v>
      </c>
      <c r="I5" s="176">
        <v>1</v>
      </c>
      <c r="J5" s="176">
        <v>2</v>
      </c>
      <c r="K5" s="176">
        <v>2</v>
      </c>
      <c r="L5" s="176">
        <v>638</v>
      </c>
      <c r="M5" s="176">
        <v>6</v>
      </c>
      <c r="N5" s="176">
        <v>27</v>
      </c>
      <c r="O5" s="176">
        <v>1</v>
      </c>
      <c r="P5" s="176">
        <v>5</v>
      </c>
      <c r="Q5" s="176">
        <v>31</v>
      </c>
      <c r="R5" s="176">
        <v>43</v>
      </c>
    </row>
    <row r="6" spans="1:18" s="194" customFormat="1" ht="18" customHeight="1">
      <c r="A6" s="569" t="s">
        <v>49</v>
      </c>
      <c r="B6" s="207">
        <v>52</v>
      </c>
      <c r="C6" s="207">
        <v>1</v>
      </c>
      <c r="D6" s="207">
        <v>1</v>
      </c>
      <c r="E6" s="207">
        <v>1</v>
      </c>
      <c r="F6" s="207">
        <v>1</v>
      </c>
      <c r="G6" s="207">
        <v>3</v>
      </c>
      <c r="H6" s="207">
        <v>1</v>
      </c>
      <c r="I6" s="207">
        <v>1</v>
      </c>
      <c r="J6" s="207">
        <v>2</v>
      </c>
      <c r="K6" s="207">
        <v>2</v>
      </c>
      <c r="L6" s="207">
        <v>638</v>
      </c>
      <c r="M6" s="207">
        <v>6</v>
      </c>
      <c r="N6" s="207">
        <v>27</v>
      </c>
      <c r="O6" s="207">
        <v>1</v>
      </c>
      <c r="P6" s="207">
        <v>5</v>
      </c>
      <c r="Q6" s="207">
        <v>31</v>
      </c>
      <c r="R6" s="207">
        <v>43</v>
      </c>
    </row>
    <row r="7" spans="1:18" s="194" customFormat="1" ht="18" customHeight="1">
      <c r="A7" s="790" t="s">
        <v>158</v>
      </c>
      <c r="B7" s="176">
        <v>52</v>
      </c>
      <c r="C7" s="176">
        <v>1</v>
      </c>
      <c r="D7" s="176">
        <v>1</v>
      </c>
      <c r="E7" s="176">
        <v>1</v>
      </c>
      <c r="F7" s="176">
        <v>1</v>
      </c>
      <c r="G7" s="176">
        <v>4</v>
      </c>
      <c r="H7" s="176">
        <v>1</v>
      </c>
      <c r="I7" s="176">
        <v>1</v>
      </c>
      <c r="J7" s="176">
        <v>2</v>
      </c>
      <c r="K7" s="176">
        <v>2</v>
      </c>
      <c r="L7" s="176">
        <v>638</v>
      </c>
      <c r="M7" s="176">
        <v>6</v>
      </c>
      <c r="N7" s="176">
        <v>27</v>
      </c>
      <c r="O7" s="176">
        <v>1</v>
      </c>
      <c r="P7" s="176">
        <v>5</v>
      </c>
      <c r="Q7" s="176">
        <v>31</v>
      </c>
      <c r="R7" s="176">
        <v>43</v>
      </c>
    </row>
    <row r="8" spans="1:18" s="194" customFormat="1" ht="18" customHeight="1">
      <c r="A8" s="921" t="s">
        <v>69</v>
      </c>
      <c r="B8" s="299">
        <v>52</v>
      </c>
      <c r="C8" s="299">
        <v>1</v>
      </c>
      <c r="D8" s="299">
        <v>1</v>
      </c>
      <c r="E8" s="299">
        <v>1</v>
      </c>
      <c r="F8" s="299">
        <v>1</v>
      </c>
      <c r="G8" s="299">
        <v>4</v>
      </c>
      <c r="H8" s="299">
        <v>1</v>
      </c>
      <c r="I8" s="299">
        <v>1</v>
      </c>
      <c r="J8" s="299">
        <v>2</v>
      </c>
      <c r="K8" s="299">
        <v>2</v>
      </c>
      <c r="L8" s="299">
        <v>638</v>
      </c>
      <c r="M8" s="299">
        <v>6</v>
      </c>
      <c r="N8" s="299">
        <v>27</v>
      </c>
      <c r="O8" s="299">
        <v>1</v>
      </c>
      <c r="P8" s="299">
        <v>5</v>
      </c>
      <c r="Q8" s="299">
        <v>31</v>
      </c>
      <c r="R8" s="299">
        <v>43</v>
      </c>
    </row>
    <row r="9" spans="1:18" s="194" customFormat="1" ht="18" customHeight="1">
      <c r="A9" s="321"/>
      <c r="B9" s="321"/>
      <c r="C9" s="321"/>
      <c r="D9" s="321"/>
      <c r="E9" s="321"/>
      <c r="F9" s="321"/>
      <c r="G9" s="321"/>
      <c r="H9" s="321"/>
      <c r="I9" s="321"/>
      <c r="J9" s="321"/>
      <c r="K9" s="321"/>
      <c r="L9" s="321"/>
      <c r="M9" s="321"/>
      <c r="N9" s="321"/>
      <c r="O9" s="321"/>
      <c r="P9" s="321"/>
      <c r="Q9" s="321"/>
      <c r="R9" s="66" t="s">
        <v>1889</v>
      </c>
    </row>
    <row r="10" spans="1:18" s="6" customFormat="1" ht="12"/>
    <row r="11" spans="1:18" s="6" customFormat="1" ht="12"/>
    <row r="12" spans="1:18" s="6" customFormat="1" ht="12"/>
  </sheetData>
  <mergeCells count="5">
    <mergeCell ref="A1:I1"/>
    <mergeCell ref="J1:R1"/>
    <mergeCell ref="A3:A4"/>
    <mergeCell ref="B3:K3"/>
    <mergeCell ref="L3:R3"/>
  </mergeCells>
  <phoneticPr fontId="2"/>
  <pageMargins left="0.39370078740157483" right="0.39370078740157483" top="0.98425196850393704" bottom="0.98425196850393704" header="0.51181102362204722" footer="0.51181102362204722"/>
  <pageSetup paperSize="9" scale="86" orientation="portrait" r:id="rId1"/>
  <headerFooter alignWithMargins="0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4"/>
  <dimension ref="A1:K12"/>
  <sheetViews>
    <sheetView zoomScaleNormal="100" zoomScaleSheetLayoutView="100" workbookViewId="0"/>
  </sheetViews>
  <sheetFormatPr defaultRowHeight="18" customHeight="1"/>
  <cols>
    <col min="1" max="1" width="9.875" style="187" customWidth="1"/>
    <col min="2" max="2" width="7.625" style="187" customWidth="1"/>
    <col min="3" max="9" width="8" style="187" customWidth="1"/>
    <col min="10" max="11" width="7.625" style="187" customWidth="1"/>
    <col min="12" max="256" width="9" style="187"/>
    <col min="257" max="257" width="9.875" style="187" customWidth="1"/>
    <col min="258" max="258" width="7.625" style="187" customWidth="1"/>
    <col min="259" max="265" width="8" style="187" customWidth="1"/>
    <col min="266" max="267" width="7.625" style="187" customWidth="1"/>
    <col min="268" max="512" width="9" style="187"/>
    <col min="513" max="513" width="9.875" style="187" customWidth="1"/>
    <col min="514" max="514" width="7.625" style="187" customWidth="1"/>
    <col min="515" max="521" width="8" style="187" customWidth="1"/>
    <col min="522" max="523" width="7.625" style="187" customWidth="1"/>
    <col min="524" max="768" width="9" style="187"/>
    <col min="769" max="769" width="9.875" style="187" customWidth="1"/>
    <col min="770" max="770" width="7.625" style="187" customWidth="1"/>
    <col min="771" max="777" width="8" style="187" customWidth="1"/>
    <col min="778" max="779" width="7.625" style="187" customWidth="1"/>
    <col min="780" max="1024" width="9" style="187"/>
    <col min="1025" max="1025" width="9.875" style="187" customWidth="1"/>
    <col min="1026" max="1026" width="7.625" style="187" customWidth="1"/>
    <col min="1027" max="1033" width="8" style="187" customWidth="1"/>
    <col min="1034" max="1035" width="7.625" style="187" customWidth="1"/>
    <col min="1036" max="1280" width="9" style="187"/>
    <col min="1281" max="1281" width="9.875" style="187" customWidth="1"/>
    <col min="1282" max="1282" width="7.625" style="187" customWidth="1"/>
    <col min="1283" max="1289" width="8" style="187" customWidth="1"/>
    <col min="1290" max="1291" width="7.625" style="187" customWidth="1"/>
    <col min="1292" max="1536" width="9" style="187"/>
    <col min="1537" max="1537" width="9.875" style="187" customWidth="1"/>
    <col min="1538" max="1538" width="7.625" style="187" customWidth="1"/>
    <col min="1539" max="1545" width="8" style="187" customWidth="1"/>
    <col min="1546" max="1547" width="7.625" style="187" customWidth="1"/>
    <col min="1548" max="1792" width="9" style="187"/>
    <col min="1793" max="1793" width="9.875" style="187" customWidth="1"/>
    <col min="1794" max="1794" width="7.625" style="187" customWidth="1"/>
    <col min="1795" max="1801" width="8" style="187" customWidth="1"/>
    <col min="1802" max="1803" width="7.625" style="187" customWidth="1"/>
    <col min="1804" max="2048" width="9" style="187"/>
    <col min="2049" max="2049" width="9.875" style="187" customWidth="1"/>
    <col min="2050" max="2050" width="7.625" style="187" customWidth="1"/>
    <col min="2051" max="2057" width="8" style="187" customWidth="1"/>
    <col min="2058" max="2059" width="7.625" style="187" customWidth="1"/>
    <col min="2060" max="2304" width="9" style="187"/>
    <col min="2305" max="2305" width="9.875" style="187" customWidth="1"/>
    <col min="2306" max="2306" width="7.625" style="187" customWidth="1"/>
    <col min="2307" max="2313" width="8" style="187" customWidth="1"/>
    <col min="2314" max="2315" width="7.625" style="187" customWidth="1"/>
    <col min="2316" max="2560" width="9" style="187"/>
    <col min="2561" max="2561" width="9.875" style="187" customWidth="1"/>
    <col min="2562" max="2562" width="7.625" style="187" customWidth="1"/>
    <col min="2563" max="2569" width="8" style="187" customWidth="1"/>
    <col min="2570" max="2571" width="7.625" style="187" customWidth="1"/>
    <col min="2572" max="2816" width="9" style="187"/>
    <col min="2817" max="2817" width="9.875" style="187" customWidth="1"/>
    <col min="2818" max="2818" width="7.625" style="187" customWidth="1"/>
    <col min="2819" max="2825" width="8" style="187" customWidth="1"/>
    <col min="2826" max="2827" width="7.625" style="187" customWidth="1"/>
    <col min="2828" max="3072" width="9" style="187"/>
    <col min="3073" max="3073" width="9.875" style="187" customWidth="1"/>
    <col min="3074" max="3074" width="7.625" style="187" customWidth="1"/>
    <col min="3075" max="3081" width="8" style="187" customWidth="1"/>
    <col min="3082" max="3083" width="7.625" style="187" customWidth="1"/>
    <col min="3084" max="3328" width="9" style="187"/>
    <col min="3329" max="3329" width="9.875" style="187" customWidth="1"/>
    <col min="3330" max="3330" width="7.625" style="187" customWidth="1"/>
    <col min="3331" max="3337" width="8" style="187" customWidth="1"/>
    <col min="3338" max="3339" width="7.625" style="187" customWidth="1"/>
    <col min="3340" max="3584" width="9" style="187"/>
    <col min="3585" max="3585" width="9.875" style="187" customWidth="1"/>
    <col min="3586" max="3586" width="7.625" style="187" customWidth="1"/>
    <col min="3587" max="3593" width="8" style="187" customWidth="1"/>
    <col min="3594" max="3595" width="7.625" style="187" customWidth="1"/>
    <col min="3596" max="3840" width="9" style="187"/>
    <col min="3841" max="3841" width="9.875" style="187" customWidth="1"/>
    <col min="3842" max="3842" width="7.625" style="187" customWidth="1"/>
    <col min="3843" max="3849" width="8" style="187" customWidth="1"/>
    <col min="3850" max="3851" width="7.625" style="187" customWidth="1"/>
    <col min="3852" max="4096" width="9" style="187"/>
    <col min="4097" max="4097" width="9.875" style="187" customWidth="1"/>
    <col min="4098" max="4098" width="7.625" style="187" customWidth="1"/>
    <col min="4099" max="4105" width="8" style="187" customWidth="1"/>
    <col min="4106" max="4107" width="7.625" style="187" customWidth="1"/>
    <col min="4108" max="4352" width="9" style="187"/>
    <col min="4353" max="4353" width="9.875" style="187" customWidth="1"/>
    <col min="4354" max="4354" width="7.625" style="187" customWidth="1"/>
    <col min="4355" max="4361" width="8" style="187" customWidth="1"/>
    <col min="4362" max="4363" width="7.625" style="187" customWidth="1"/>
    <col min="4364" max="4608" width="9" style="187"/>
    <col min="4609" max="4609" width="9.875" style="187" customWidth="1"/>
    <col min="4610" max="4610" width="7.625" style="187" customWidth="1"/>
    <col min="4611" max="4617" width="8" style="187" customWidth="1"/>
    <col min="4618" max="4619" width="7.625" style="187" customWidth="1"/>
    <col min="4620" max="4864" width="9" style="187"/>
    <col min="4865" max="4865" width="9.875" style="187" customWidth="1"/>
    <col min="4866" max="4866" width="7.625" style="187" customWidth="1"/>
    <col min="4867" max="4873" width="8" style="187" customWidth="1"/>
    <col min="4874" max="4875" width="7.625" style="187" customWidth="1"/>
    <col min="4876" max="5120" width="9" style="187"/>
    <col min="5121" max="5121" width="9.875" style="187" customWidth="1"/>
    <col min="5122" max="5122" width="7.625" style="187" customWidth="1"/>
    <col min="5123" max="5129" width="8" style="187" customWidth="1"/>
    <col min="5130" max="5131" width="7.625" style="187" customWidth="1"/>
    <col min="5132" max="5376" width="9" style="187"/>
    <col min="5377" max="5377" width="9.875" style="187" customWidth="1"/>
    <col min="5378" max="5378" width="7.625" style="187" customWidth="1"/>
    <col min="5379" max="5385" width="8" style="187" customWidth="1"/>
    <col min="5386" max="5387" width="7.625" style="187" customWidth="1"/>
    <col min="5388" max="5632" width="9" style="187"/>
    <col min="5633" max="5633" width="9.875" style="187" customWidth="1"/>
    <col min="5634" max="5634" width="7.625" style="187" customWidth="1"/>
    <col min="5635" max="5641" width="8" style="187" customWidth="1"/>
    <col min="5642" max="5643" width="7.625" style="187" customWidth="1"/>
    <col min="5644" max="5888" width="9" style="187"/>
    <col min="5889" max="5889" width="9.875" style="187" customWidth="1"/>
    <col min="5890" max="5890" width="7.625" style="187" customWidth="1"/>
    <col min="5891" max="5897" width="8" style="187" customWidth="1"/>
    <col min="5898" max="5899" width="7.625" style="187" customWidth="1"/>
    <col min="5900" max="6144" width="9" style="187"/>
    <col min="6145" max="6145" width="9.875" style="187" customWidth="1"/>
    <col min="6146" max="6146" width="7.625" style="187" customWidth="1"/>
    <col min="6147" max="6153" width="8" style="187" customWidth="1"/>
    <col min="6154" max="6155" width="7.625" style="187" customWidth="1"/>
    <col min="6156" max="6400" width="9" style="187"/>
    <col min="6401" max="6401" width="9.875" style="187" customWidth="1"/>
    <col min="6402" max="6402" width="7.625" style="187" customWidth="1"/>
    <col min="6403" max="6409" width="8" style="187" customWidth="1"/>
    <col min="6410" max="6411" width="7.625" style="187" customWidth="1"/>
    <col min="6412" max="6656" width="9" style="187"/>
    <col min="6657" max="6657" width="9.875" style="187" customWidth="1"/>
    <col min="6658" max="6658" width="7.625" style="187" customWidth="1"/>
    <col min="6659" max="6665" width="8" style="187" customWidth="1"/>
    <col min="6666" max="6667" width="7.625" style="187" customWidth="1"/>
    <col min="6668" max="6912" width="9" style="187"/>
    <col min="6913" max="6913" width="9.875" style="187" customWidth="1"/>
    <col min="6914" max="6914" width="7.625" style="187" customWidth="1"/>
    <col min="6915" max="6921" width="8" style="187" customWidth="1"/>
    <col min="6922" max="6923" width="7.625" style="187" customWidth="1"/>
    <col min="6924" max="7168" width="9" style="187"/>
    <col min="7169" max="7169" width="9.875" style="187" customWidth="1"/>
    <col min="7170" max="7170" width="7.625" style="187" customWidth="1"/>
    <col min="7171" max="7177" width="8" style="187" customWidth="1"/>
    <col min="7178" max="7179" width="7.625" style="187" customWidth="1"/>
    <col min="7180" max="7424" width="9" style="187"/>
    <col min="7425" max="7425" width="9.875" style="187" customWidth="1"/>
    <col min="7426" max="7426" width="7.625" style="187" customWidth="1"/>
    <col min="7427" max="7433" width="8" style="187" customWidth="1"/>
    <col min="7434" max="7435" width="7.625" style="187" customWidth="1"/>
    <col min="7436" max="7680" width="9" style="187"/>
    <col min="7681" max="7681" width="9.875" style="187" customWidth="1"/>
    <col min="7682" max="7682" width="7.625" style="187" customWidth="1"/>
    <col min="7683" max="7689" width="8" style="187" customWidth="1"/>
    <col min="7690" max="7691" width="7.625" style="187" customWidth="1"/>
    <col min="7692" max="7936" width="9" style="187"/>
    <col min="7937" max="7937" width="9.875" style="187" customWidth="1"/>
    <col min="7938" max="7938" width="7.625" style="187" customWidth="1"/>
    <col min="7939" max="7945" width="8" style="187" customWidth="1"/>
    <col min="7946" max="7947" width="7.625" style="187" customWidth="1"/>
    <col min="7948" max="8192" width="9" style="187"/>
    <col min="8193" max="8193" width="9.875" style="187" customWidth="1"/>
    <col min="8194" max="8194" width="7.625" style="187" customWidth="1"/>
    <col min="8195" max="8201" width="8" style="187" customWidth="1"/>
    <col min="8202" max="8203" width="7.625" style="187" customWidth="1"/>
    <col min="8204" max="8448" width="9" style="187"/>
    <col min="8449" max="8449" width="9.875" style="187" customWidth="1"/>
    <col min="8450" max="8450" width="7.625" style="187" customWidth="1"/>
    <col min="8451" max="8457" width="8" style="187" customWidth="1"/>
    <col min="8458" max="8459" width="7.625" style="187" customWidth="1"/>
    <col min="8460" max="8704" width="9" style="187"/>
    <col min="8705" max="8705" width="9.875" style="187" customWidth="1"/>
    <col min="8706" max="8706" width="7.625" style="187" customWidth="1"/>
    <col min="8707" max="8713" width="8" style="187" customWidth="1"/>
    <col min="8714" max="8715" width="7.625" style="187" customWidth="1"/>
    <col min="8716" max="8960" width="9" style="187"/>
    <col min="8961" max="8961" width="9.875" style="187" customWidth="1"/>
    <col min="8962" max="8962" width="7.625" style="187" customWidth="1"/>
    <col min="8963" max="8969" width="8" style="187" customWidth="1"/>
    <col min="8970" max="8971" width="7.625" style="187" customWidth="1"/>
    <col min="8972" max="9216" width="9" style="187"/>
    <col min="9217" max="9217" width="9.875" style="187" customWidth="1"/>
    <col min="9218" max="9218" width="7.625" style="187" customWidth="1"/>
    <col min="9219" max="9225" width="8" style="187" customWidth="1"/>
    <col min="9226" max="9227" width="7.625" style="187" customWidth="1"/>
    <col min="9228" max="9472" width="9" style="187"/>
    <col min="9473" max="9473" width="9.875" style="187" customWidth="1"/>
    <col min="9474" max="9474" width="7.625" style="187" customWidth="1"/>
    <col min="9475" max="9481" width="8" style="187" customWidth="1"/>
    <col min="9482" max="9483" width="7.625" style="187" customWidth="1"/>
    <col min="9484" max="9728" width="9" style="187"/>
    <col min="9729" max="9729" width="9.875" style="187" customWidth="1"/>
    <col min="9730" max="9730" width="7.625" style="187" customWidth="1"/>
    <col min="9731" max="9737" width="8" style="187" customWidth="1"/>
    <col min="9738" max="9739" width="7.625" style="187" customWidth="1"/>
    <col min="9740" max="9984" width="9" style="187"/>
    <col min="9985" max="9985" width="9.875" style="187" customWidth="1"/>
    <col min="9986" max="9986" width="7.625" style="187" customWidth="1"/>
    <col min="9987" max="9993" width="8" style="187" customWidth="1"/>
    <col min="9994" max="9995" width="7.625" style="187" customWidth="1"/>
    <col min="9996" max="10240" width="9" style="187"/>
    <col min="10241" max="10241" width="9.875" style="187" customWidth="1"/>
    <col min="10242" max="10242" width="7.625" style="187" customWidth="1"/>
    <col min="10243" max="10249" width="8" style="187" customWidth="1"/>
    <col min="10250" max="10251" width="7.625" style="187" customWidth="1"/>
    <col min="10252" max="10496" width="9" style="187"/>
    <col min="10497" max="10497" width="9.875" style="187" customWidth="1"/>
    <col min="10498" max="10498" width="7.625" style="187" customWidth="1"/>
    <col min="10499" max="10505" width="8" style="187" customWidth="1"/>
    <col min="10506" max="10507" width="7.625" style="187" customWidth="1"/>
    <col min="10508" max="10752" width="9" style="187"/>
    <col min="10753" max="10753" width="9.875" style="187" customWidth="1"/>
    <col min="10754" max="10754" width="7.625" style="187" customWidth="1"/>
    <col min="10755" max="10761" width="8" style="187" customWidth="1"/>
    <col min="10762" max="10763" width="7.625" style="187" customWidth="1"/>
    <col min="10764" max="11008" width="9" style="187"/>
    <col min="11009" max="11009" width="9.875" style="187" customWidth="1"/>
    <col min="11010" max="11010" width="7.625" style="187" customWidth="1"/>
    <col min="11011" max="11017" width="8" style="187" customWidth="1"/>
    <col min="11018" max="11019" width="7.625" style="187" customWidth="1"/>
    <col min="11020" max="11264" width="9" style="187"/>
    <col min="11265" max="11265" width="9.875" style="187" customWidth="1"/>
    <col min="11266" max="11266" width="7.625" style="187" customWidth="1"/>
    <col min="11267" max="11273" width="8" style="187" customWidth="1"/>
    <col min="11274" max="11275" width="7.625" style="187" customWidth="1"/>
    <col min="11276" max="11520" width="9" style="187"/>
    <col min="11521" max="11521" width="9.875" style="187" customWidth="1"/>
    <col min="11522" max="11522" width="7.625" style="187" customWidth="1"/>
    <col min="11523" max="11529" width="8" style="187" customWidth="1"/>
    <col min="11530" max="11531" width="7.625" style="187" customWidth="1"/>
    <col min="11532" max="11776" width="9" style="187"/>
    <col min="11777" max="11777" width="9.875" style="187" customWidth="1"/>
    <col min="11778" max="11778" width="7.625" style="187" customWidth="1"/>
    <col min="11779" max="11785" width="8" style="187" customWidth="1"/>
    <col min="11786" max="11787" width="7.625" style="187" customWidth="1"/>
    <col min="11788" max="12032" width="9" style="187"/>
    <col min="12033" max="12033" width="9.875" style="187" customWidth="1"/>
    <col min="12034" max="12034" width="7.625" style="187" customWidth="1"/>
    <col min="12035" max="12041" width="8" style="187" customWidth="1"/>
    <col min="12042" max="12043" width="7.625" style="187" customWidth="1"/>
    <col min="12044" max="12288" width="9" style="187"/>
    <col min="12289" max="12289" width="9.875" style="187" customWidth="1"/>
    <col min="12290" max="12290" width="7.625" style="187" customWidth="1"/>
    <col min="12291" max="12297" width="8" style="187" customWidth="1"/>
    <col min="12298" max="12299" width="7.625" style="187" customWidth="1"/>
    <col min="12300" max="12544" width="9" style="187"/>
    <col min="12545" max="12545" width="9.875" style="187" customWidth="1"/>
    <col min="12546" max="12546" width="7.625" style="187" customWidth="1"/>
    <col min="12547" max="12553" width="8" style="187" customWidth="1"/>
    <col min="12554" max="12555" width="7.625" style="187" customWidth="1"/>
    <col min="12556" max="12800" width="9" style="187"/>
    <col min="12801" max="12801" width="9.875" style="187" customWidth="1"/>
    <col min="12802" max="12802" width="7.625" style="187" customWidth="1"/>
    <col min="12803" max="12809" width="8" style="187" customWidth="1"/>
    <col min="12810" max="12811" width="7.625" style="187" customWidth="1"/>
    <col min="12812" max="13056" width="9" style="187"/>
    <col min="13057" max="13057" width="9.875" style="187" customWidth="1"/>
    <col min="13058" max="13058" width="7.625" style="187" customWidth="1"/>
    <col min="13059" max="13065" width="8" style="187" customWidth="1"/>
    <col min="13066" max="13067" width="7.625" style="187" customWidth="1"/>
    <col min="13068" max="13312" width="9" style="187"/>
    <col min="13313" max="13313" width="9.875" style="187" customWidth="1"/>
    <col min="13314" max="13314" width="7.625" style="187" customWidth="1"/>
    <col min="13315" max="13321" width="8" style="187" customWidth="1"/>
    <col min="13322" max="13323" width="7.625" style="187" customWidth="1"/>
    <col min="13324" max="13568" width="9" style="187"/>
    <col min="13569" max="13569" width="9.875" style="187" customWidth="1"/>
    <col min="13570" max="13570" width="7.625" style="187" customWidth="1"/>
    <col min="13571" max="13577" width="8" style="187" customWidth="1"/>
    <col min="13578" max="13579" width="7.625" style="187" customWidth="1"/>
    <col min="13580" max="13824" width="9" style="187"/>
    <col min="13825" max="13825" width="9.875" style="187" customWidth="1"/>
    <col min="13826" max="13826" width="7.625" style="187" customWidth="1"/>
    <col min="13827" max="13833" width="8" style="187" customWidth="1"/>
    <col min="13834" max="13835" width="7.625" style="187" customWidth="1"/>
    <col min="13836" max="14080" width="9" style="187"/>
    <col min="14081" max="14081" width="9.875" style="187" customWidth="1"/>
    <col min="14082" max="14082" width="7.625" style="187" customWidth="1"/>
    <col min="14083" max="14089" width="8" style="187" customWidth="1"/>
    <col min="14090" max="14091" width="7.625" style="187" customWidth="1"/>
    <col min="14092" max="14336" width="9" style="187"/>
    <col min="14337" max="14337" width="9.875" style="187" customWidth="1"/>
    <col min="14338" max="14338" width="7.625" style="187" customWidth="1"/>
    <col min="14339" max="14345" width="8" style="187" customWidth="1"/>
    <col min="14346" max="14347" width="7.625" style="187" customWidth="1"/>
    <col min="14348" max="14592" width="9" style="187"/>
    <col min="14593" max="14593" width="9.875" style="187" customWidth="1"/>
    <col min="14594" max="14594" width="7.625" style="187" customWidth="1"/>
    <col min="14595" max="14601" width="8" style="187" customWidth="1"/>
    <col min="14602" max="14603" width="7.625" style="187" customWidth="1"/>
    <col min="14604" max="14848" width="9" style="187"/>
    <col min="14849" max="14849" width="9.875" style="187" customWidth="1"/>
    <col min="14850" max="14850" width="7.625" style="187" customWidth="1"/>
    <col min="14851" max="14857" width="8" style="187" customWidth="1"/>
    <col min="14858" max="14859" width="7.625" style="187" customWidth="1"/>
    <col min="14860" max="15104" width="9" style="187"/>
    <col min="15105" max="15105" width="9.875" style="187" customWidth="1"/>
    <col min="15106" max="15106" width="7.625" style="187" customWidth="1"/>
    <col min="15107" max="15113" width="8" style="187" customWidth="1"/>
    <col min="15114" max="15115" width="7.625" style="187" customWidth="1"/>
    <col min="15116" max="15360" width="9" style="187"/>
    <col min="15361" max="15361" width="9.875" style="187" customWidth="1"/>
    <col min="15362" max="15362" width="7.625" style="187" customWidth="1"/>
    <col min="15363" max="15369" width="8" style="187" customWidth="1"/>
    <col min="15370" max="15371" width="7.625" style="187" customWidth="1"/>
    <col min="15372" max="15616" width="9" style="187"/>
    <col min="15617" max="15617" width="9.875" style="187" customWidth="1"/>
    <col min="15618" max="15618" width="7.625" style="187" customWidth="1"/>
    <col min="15619" max="15625" width="8" style="187" customWidth="1"/>
    <col min="15626" max="15627" width="7.625" style="187" customWidth="1"/>
    <col min="15628" max="15872" width="9" style="187"/>
    <col min="15873" max="15873" width="9.875" style="187" customWidth="1"/>
    <col min="15874" max="15874" width="7.625" style="187" customWidth="1"/>
    <col min="15875" max="15881" width="8" style="187" customWidth="1"/>
    <col min="15882" max="15883" width="7.625" style="187" customWidth="1"/>
    <col min="15884" max="16128" width="9" style="187"/>
    <col min="16129" max="16129" width="9.875" style="187" customWidth="1"/>
    <col min="16130" max="16130" width="7.625" style="187" customWidth="1"/>
    <col min="16131" max="16137" width="8" style="187" customWidth="1"/>
    <col min="16138" max="16139" width="7.625" style="187" customWidth="1"/>
    <col min="16140" max="16384" width="9" style="187"/>
  </cols>
  <sheetData>
    <row r="1" spans="1:11" ht="18" customHeight="1">
      <c r="A1" s="1333" t="s">
        <v>1890</v>
      </c>
      <c r="B1" s="1333"/>
      <c r="C1" s="1333"/>
      <c r="D1" s="1333"/>
      <c r="E1" s="1333"/>
      <c r="F1" s="1333"/>
      <c r="G1" s="494"/>
      <c r="H1" s="494"/>
      <c r="I1" s="494"/>
      <c r="J1" s="494"/>
      <c r="K1" s="494"/>
    </row>
    <row r="2" spans="1:11" s="6" customFormat="1" ht="18" customHeight="1">
      <c r="A2" s="535"/>
      <c r="B2" s="535"/>
      <c r="C2" s="535"/>
      <c r="D2" s="535"/>
      <c r="E2" s="535"/>
      <c r="F2" s="535"/>
      <c r="G2" s="536"/>
      <c r="H2" s="536"/>
      <c r="I2" s="536"/>
      <c r="J2" s="536"/>
      <c r="K2" s="324" t="s">
        <v>225</v>
      </c>
    </row>
    <row r="3" spans="1:11" s="265" customFormat="1" ht="24">
      <c r="A3" s="627" t="s">
        <v>1891</v>
      </c>
      <c r="B3" s="317" t="s">
        <v>308</v>
      </c>
      <c r="C3" s="317" t="s">
        <v>1892</v>
      </c>
      <c r="D3" s="317" t="s">
        <v>1893</v>
      </c>
      <c r="E3" s="317" t="s">
        <v>1894</v>
      </c>
      <c r="F3" s="317" t="s">
        <v>1895</v>
      </c>
      <c r="G3" s="317" t="s">
        <v>1896</v>
      </c>
      <c r="H3" s="317" t="s">
        <v>1897</v>
      </c>
      <c r="I3" s="317" t="s">
        <v>1898</v>
      </c>
      <c r="J3" s="317" t="s">
        <v>1899</v>
      </c>
      <c r="K3" s="318" t="s">
        <v>1855</v>
      </c>
    </row>
    <row r="4" spans="1:11" s="6" customFormat="1" ht="18" customHeight="1">
      <c r="A4" s="314" t="s">
        <v>925</v>
      </c>
      <c r="B4" s="31">
        <f>SUM(C4:K4)</f>
        <v>1478</v>
      </c>
      <c r="C4" s="31">
        <v>0</v>
      </c>
      <c r="D4" s="31">
        <v>0</v>
      </c>
      <c r="E4" s="31">
        <v>0</v>
      </c>
      <c r="F4" s="31">
        <v>188</v>
      </c>
      <c r="G4" s="31">
        <v>15</v>
      </c>
      <c r="H4" s="31">
        <v>0</v>
      </c>
      <c r="I4" s="31">
        <v>216</v>
      </c>
      <c r="J4" s="31">
        <v>864</v>
      </c>
      <c r="K4" s="31">
        <v>195</v>
      </c>
    </row>
    <row r="5" spans="1:11" s="6" customFormat="1" ht="18" customHeight="1">
      <c r="A5" s="569" t="s">
        <v>48</v>
      </c>
      <c r="B5" s="46">
        <f>SUM(C5:K5)</f>
        <v>1578</v>
      </c>
      <c r="C5" s="46">
        <v>0</v>
      </c>
      <c r="D5" s="46">
        <v>0</v>
      </c>
      <c r="E5" s="46">
        <v>0</v>
      </c>
      <c r="F5" s="46">
        <v>175</v>
      </c>
      <c r="G5" s="46">
        <v>17</v>
      </c>
      <c r="H5" s="46">
        <v>5</v>
      </c>
      <c r="I5" s="46">
        <v>191</v>
      </c>
      <c r="J5" s="46">
        <v>915</v>
      </c>
      <c r="K5" s="46">
        <v>275</v>
      </c>
    </row>
    <row r="6" spans="1:11" s="6" customFormat="1" ht="18" customHeight="1">
      <c r="A6" s="570" t="s">
        <v>49</v>
      </c>
      <c r="B6" s="31">
        <f>SUM(C6:K6)</f>
        <v>1606</v>
      </c>
      <c r="C6" s="31">
        <v>2</v>
      </c>
      <c r="D6" s="31">
        <v>0</v>
      </c>
      <c r="E6" s="31">
        <v>1</v>
      </c>
      <c r="F6" s="31">
        <v>155</v>
      </c>
      <c r="G6" s="31">
        <v>14</v>
      </c>
      <c r="H6" s="31">
        <v>2</v>
      </c>
      <c r="I6" s="31">
        <v>185</v>
      </c>
      <c r="J6" s="31">
        <v>955</v>
      </c>
      <c r="K6" s="31">
        <v>292</v>
      </c>
    </row>
    <row r="7" spans="1:11" s="6" customFormat="1" ht="18" customHeight="1">
      <c r="A7" s="569" t="s">
        <v>50</v>
      </c>
      <c r="B7" s="46">
        <f>SUM(C7:K7)</f>
        <v>1519</v>
      </c>
      <c r="C7" s="46">
        <v>1</v>
      </c>
      <c r="D7" s="46">
        <v>0</v>
      </c>
      <c r="E7" s="46">
        <v>0</v>
      </c>
      <c r="F7" s="46">
        <v>129</v>
      </c>
      <c r="G7" s="46">
        <v>19</v>
      </c>
      <c r="H7" s="46">
        <v>4</v>
      </c>
      <c r="I7" s="46">
        <v>207</v>
      </c>
      <c r="J7" s="46">
        <v>862</v>
      </c>
      <c r="K7" s="46">
        <v>297</v>
      </c>
    </row>
    <row r="8" spans="1:11" s="6" customFormat="1" ht="18" customHeight="1">
      <c r="A8" s="571" t="s">
        <v>51</v>
      </c>
      <c r="B8" s="39">
        <f>SUM(C8:K8)</f>
        <v>1482</v>
      </c>
      <c r="C8" s="39">
        <v>1</v>
      </c>
      <c r="D8" s="39">
        <v>0</v>
      </c>
      <c r="E8" s="39">
        <v>1</v>
      </c>
      <c r="F8" s="39">
        <v>125</v>
      </c>
      <c r="G8" s="39">
        <v>17</v>
      </c>
      <c r="H8" s="39">
        <v>0</v>
      </c>
      <c r="I8" s="39">
        <v>190</v>
      </c>
      <c r="J8" s="39">
        <v>826</v>
      </c>
      <c r="K8" s="39">
        <v>322</v>
      </c>
    </row>
    <row r="9" spans="1:11" s="6" customFormat="1" ht="18" customHeight="1">
      <c r="A9" s="322"/>
      <c r="B9" s="322"/>
      <c r="C9" s="322"/>
      <c r="D9" s="322"/>
      <c r="E9" s="322"/>
      <c r="F9" s="322"/>
      <c r="G9" s="322"/>
      <c r="H9" s="322"/>
      <c r="I9" s="322"/>
      <c r="J9" s="322"/>
      <c r="K9" s="324" t="s">
        <v>1900</v>
      </c>
    </row>
    <row r="10" spans="1:11" s="6" customFormat="1" ht="18" customHeight="1"/>
    <row r="11" spans="1:11" s="6" customFormat="1" ht="18" customHeight="1"/>
    <row r="12" spans="1:11" s="6" customFormat="1" ht="18" customHeight="1"/>
  </sheetData>
  <mergeCells count="1">
    <mergeCell ref="A1:F1"/>
  </mergeCells>
  <phoneticPr fontId="2"/>
  <pageMargins left="0.39370078740157483" right="0.39370078740157483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5"/>
  <dimension ref="A1:M13"/>
  <sheetViews>
    <sheetView workbookViewId="0"/>
  </sheetViews>
  <sheetFormatPr defaultRowHeight="14.25"/>
  <cols>
    <col min="1" max="1" width="9.625" style="187" customWidth="1"/>
    <col min="2" max="2" width="4.875" style="187" customWidth="1"/>
    <col min="3" max="3" width="8.5" style="187" customWidth="1"/>
    <col min="4" max="4" width="4.875" style="187" customWidth="1"/>
    <col min="5" max="5" width="8.5" style="187" customWidth="1"/>
    <col min="6" max="6" width="4.875" style="187" customWidth="1"/>
    <col min="7" max="7" width="8.5" style="187" customWidth="1"/>
    <col min="8" max="8" width="4.875" style="187" customWidth="1"/>
    <col min="9" max="9" width="8.5" style="187" customWidth="1"/>
    <col min="10" max="10" width="4.875" style="187" customWidth="1"/>
    <col min="11" max="11" width="8.5" style="187" customWidth="1"/>
    <col min="12" max="12" width="5" style="187" bestFit="1" customWidth="1"/>
    <col min="13" max="13" width="6.25" style="187" customWidth="1"/>
    <col min="14" max="256" width="9" style="187"/>
    <col min="257" max="257" width="10" style="187" customWidth="1"/>
    <col min="258" max="258" width="5" style="187" bestFit="1" customWidth="1"/>
    <col min="259" max="259" width="8.5" style="187" bestFit="1" customWidth="1"/>
    <col min="260" max="260" width="5" style="187" customWidth="1"/>
    <col min="261" max="261" width="8.5" style="187" bestFit="1" customWidth="1"/>
    <col min="262" max="262" width="5" style="187" customWidth="1"/>
    <col min="263" max="263" width="8.5" style="187" customWidth="1"/>
    <col min="264" max="264" width="5" style="187" customWidth="1"/>
    <col min="265" max="265" width="8.5" style="187" customWidth="1"/>
    <col min="266" max="266" width="5" style="187" customWidth="1"/>
    <col min="267" max="267" width="8.5" style="187" customWidth="1"/>
    <col min="268" max="268" width="5" style="187" bestFit="1" customWidth="1"/>
    <col min="269" max="269" width="6.25" style="187" customWidth="1"/>
    <col min="270" max="512" width="9" style="187"/>
    <col min="513" max="513" width="10" style="187" customWidth="1"/>
    <col min="514" max="514" width="5" style="187" bestFit="1" customWidth="1"/>
    <col min="515" max="515" width="8.5" style="187" bestFit="1" customWidth="1"/>
    <col min="516" max="516" width="5" style="187" customWidth="1"/>
    <col min="517" max="517" width="8.5" style="187" bestFit="1" customWidth="1"/>
    <col min="518" max="518" width="5" style="187" customWidth="1"/>
    <col min="519" max="519" width="8.5" style="187" customWidth="1"/>
    <col min="520" max="520" width="5" style="187" customWidth="1"/>
    <col min="521" max="521" width="8.5" style="187" customWidth="1"/>
    <col min="522" max="522" width="5" style="187" customWidth="1"/>
    <col min="523" max="523" width="8.5" style="187" customWidth="1"/>
    <col min="524" max="524" width="5" style="187" bestFit="1" customWidth="1"/>
    <col min="525" max="525" width="6.25" style="187" customWidth="1"/>
    <col min="526" max="768" width="9" style="187"/>
    <col min="769" max="769" width="10" style="187" customWidth="1"/>
    <col min="770" max="770" width="5" style="187" bestFit="1" customWidth="1"/>
    <col min="771" max="771" width="8.5" style="187" bestFit="1" customWidth="1"/>
    <col min="772" max="772" width="5" style="187" customWidth="1"/>
    <col min="773" max="773" width="8.5" style="187" bestFit="1" customWidth="1"/>
    <col min="774" max="774" width="5" style="187" customWidth="1"/>
    <col min="775" max="775" width="8.5" style="187" customWidth="1"/>
    <col min="776" max="776" width="5" style="187" customWidth="1"/>
    <col min="777" max="777" width="8.5" style="187" customWidth="1"/>
    <col min="778" max="778" width="5" style="187" customWidth="1"/>
    <col min="779" max="779" width="8.5" style="187" customWidth="1"/>
    <col min="780" max="780" width="5" style="187" bestFit="1" customWidth="1"/>
    <col min="781" max="781" width="6.25" style="187" customWidth="1"/>
    <col min="782" max="1024" width="9" style="187"/>
    <col min="1025" max="1025" width="10" style="187" customWidth="1"/>
    <col min="1026" max="1026" width="5" style="187" bestFit="1" customWidth="1"/>
    <col min="1027" max="1027" width="8.5" style="187" bestFit="1" customWidth="1"/>
    <col min="1028" max="1028" width="5" style="187" customWidth="1"/>
    <col min="1029" max="1029" width="8.5" style="187" bestFit="1" customWidth="1"/>
    <col min="1030" max="1030" width="5" style="187" customWidth="1"/>
    <col min="1031" max="1031" width="8.5" style="187" customWidth="1"/>
    <col min="1032" max="1032" width="5" style="187" customWidth="1"/>
    <col min="1033" max="1033" width="8.5" style="187" customWidth="1"/>
    <col min="1034" max="1034" width="5" style="187" customWidth="1"/>
    <col min="1035" max="1035" width="8.5" style="187" customWidth="1"/>
    <col min="1036" max="1036" width="5" style="187" bestFit="1" customWidth="1"/>
    <col min="1037" max="1037" width="6.25" style="187" customWidth="1"/>
    <col min="1038" max="1280" width="9" style="187"/>
    <col min="1281" max="1281" width="10" style="187" customWidth="1"/>
    <col min="1282" max="1282" width="5" style="187" bestFit="1" customWidth="1"/>
    <col min="1283" max="1283" width="8.5" style="187" bestFit="1" customWidth="1"/>
    <col min="1284" max="1284" width="5" style="187" customWidth="1"/>
    <col min="1285" max="1285" width="8.5" style="187" bestFit="1" customWidth="1"/>
    <col min="1286" max="1286" width="5" style="187" customWidth="1"/>
    <col min="1287" max="1287" width="8.5" style="187" customWidth="1"/>
    <col min="1288" max="1288" width="5" style="187" customWidth="1"/>
    <col min="1289" max="1289" width="8.5" style="187" customWidth="1"/>
    <col min="1290" max="1290" width="5" style="187" customWidth="1"/>
    <col min="1291" max="1291" width="8.5" style="187" customWidth="1"/>
    <col min="1292" max="1292" width="5" style="187" bestFit="1" customWidth="1"/>
    <col min="1293" max="1293" width="6.25" style="187" customWidth="1"/>
    <col min="1294" max="1536" width="9" style="187"/>
    <col min="1537" max="1537" width="10" style="187" customWidth="1"/>
    <col min="1538" max="1538" width="5" style="187" bestFit="1" customWidth="1"/>
    <col min="1539" max="1539" width="8.5" style="187" bestFit="1" customWidth="1"/>
    <col min="1540" max="1540" width="5" style="187" customWidth="1"/>
    <col min="1541" max="1541" width="8.5" style="187" bestFit="1" customWidth="1"/>
    <col min="1542" max="1542" width="5" style="187" customWidth="1"/>
    <col min="1543" max="1543" width="8.5" style="187" customWidth="1"/>
    <col min="1544" max="1544" width="5" style="187" customWidth="1"/>
    <col min="1545" max="1545" width="8.5" style="187" customWidth="1"/>
    <col min="1546" max="1546" width="5" style="187" customWidth="1"/>
    <col min="1547" max="1547" width="8.5" style="187" customWidth="1"/>
    <col min="1548" max="1548" width="5" style="187" bestFit="1" customWidth="1"/>
    <col min="1549" max="1549" width="6.25" style="187" customWidth="1"/>
    <col min="1550" max="1792" width="9" style="187"/>
    <col min="1793" max="1793" width="10" style="187" customWidth="1"/>
    <col min="1794" max="1794" width="5" style="187" bestFit="1" customWidth="1"/>
    <col min="1795" max="1795" width="8.5" style="187" bestFit="1" customWidth="1"/>
    <col min="1796" max="1796" width="5" style="187" customWidth="1"/>
    <col min="1797" max="1797" width="8.5" style="187" bestFit="1" customWidth="1"/>
    <col min="1798" max="1798" width="5" style="187" customWidth="1"/>
    <col min="1799" max="1799" width="8.5" style="187" customWidth="1"/>
    <col min="1800" max="1800" width="5" style="187" customWidth="1"/>
    <col min="1801" max="1801" width="8.5" style="187" customWidth="1"/>
    <col min="1802" max="1802" width="5" style="187" customWidth="1"/>
    <col min="1803" max="1803" width="8.5" style="187" customWidth="1"/>
    <col min="1804" max="1804" width="5" style="187" bestFit="1" customWidth="1"/>
    <col min="1805" max="1805" width="6.25" style="187" customWidth="1"/>
    <col min="1806" max="2048" width="9" style="187"/>
    <col min="2049" max="2049" width="10" style="187" customWidth="1"/>
    <col min="2050" max="2050" width="5" style="187" bestFit="1" customWidth="1"/>
    <col min="2051" max="2051" width="8.5" style="187" bestFit="1" customWidth="1"/>
    <col min="2052" max="2052" width="5" style="187" customWidth="1"/>
    <col min="2053" max="2053" width="8.5" style="187" bestFit="1" customWidth="1"/>
    <col min="2054" max="2054" width="5" style="187" customWidth="1"/>
    <col min="2055" max="2055" width="8.5" style="187" customWidth="1"/>
    <col min="2056" max="2056" width="5" style="187" customWidth="1"/>
    <col min="2057" max="2057" width="8.5" style="187" customWidth="1"/>
    <col min="2058" max="2058" width="5" style="187" customWidth="1"/>
    <col min="2059" max="2059" width="8.5" style="187" customWidth="1"/>
    <col min="2060" max="2060" width="5" style="187" bestFit="1" customWidth="1"/>
    <col min="2061" max="2061" width="6.25" style="187" customWidth="1"/>
    <col min="2062" max="2304" width="9" style="187"/>
    <col min="2305" max="2305" width="10" style="187" customWidth="1"/>
    <col min="2306" max="2306" width="5" style="187" bestFit="1" customWidth="1"/>
    <col min="2307" max="2307" width="8.5" style="187" bestFit="1" customWidth="1"/>
    <col min="2308" max="2308" width="5" style="187" customWidth="1"/>
    <col min="2309" max="2309" width="8.5" style="187" bestFit="1" customWidth="1"/>
    <col min="2310" max="2310" width="5" style="187" customWidth="1"/>
    <col min="2311" max="2311" width="8.5" style="187" customWidth="1"/>
    <col min="2312" max="2312" width="5" style="187" customWidth="1"/>
    <col min="2313" max="2313" width="8.5" style="187" customWidth="1"/>
    <col min="2314" max="2314" width="5" style="187" customWidth="1"/>
    <col min="2315" max="2315" width="8.5" style="187" customWidth="1"/>
    <col min="2316" max="2316" width="5" style="187" bestFit="1" customWidth="1"/>
    <col min="2317" max="2317" width="6.25" style="187" customWidth="1"/>
    <col min="2318" max="2560" width="9" style="187"/>
    <col min="2561" max="2561" width="10" style="187" customWidth="1"/>
    <col min="2562" max="2562" width="5" style="187" bestFit="1" customWidth="1"/>
    <col min="2563" max="2563" width="8.5" style="187" bestFit="1" customWidth="1"/>
    <col min="2564" max="2564" width="5" style="187" customWidth="1"/>
    <col min="2565" max="2565" width="8.5" style="187" bestFit="1" customWidth="1"/>
    <col min="2566" max="2566" width="5" style="187" customWidth="1"/>
    <col min="2567" max="2567" width="8.5" style="187" customWidth="1"/>
    <col min="2568" max="2568" width="5" style="187" customWidth="1"/>
    <col min="2569" max="2569" width="8.5" style="187" customWidth="1"/>
    <col min="2570" max="2570" width="5" style="187" customWidth="1"/>
    <col min="2571" max="2571" width="8.5" style="187" customWidth="1"/>
    <col min="2572" max="2572" width="5" style="187" bestFit="1" customWidth="1"/>
    <col min="2573" max="2573" width="6.25" style="187" customWidth="1"/>
    <col min="2574" max="2816" width="9" style="187"/>
    <col min="2817" max="2817" width="10" style="187" customWidth="1"/>
    <col min="2818" max="2818" width="5" style="187" bestFit="1" customWidth="1"/>
    <col min="2819" max="2819" width="8.5" style="187" bestFit="1" customWidth="1"/>
    <col min="2820" max="2820" width="5" style="187" customWidth="1"/>
    <col min="2821" max="2821" width="8.5" style="187" bestFit="1" customWidth="1"/>
    <col min="2822" max="2822" width="5" style="187" customWidth="1"/>
    <col min="2823" max="2823" width="8.5" style="187" customWidth="1"/>
    <col min="2824" max="2824" width="5" style="187" customWidth="1"/>
    <col min="2825" max="2825" width="8.5" style="187" customWidth="1"/>
    <col min="2826" max="2826" width="5" style="187" customWidth="1"/>
    <col min="2827" max="2827" width="8.5" style="187" customWidth="1"/>
    <col min="2828" max="2828" width="5" style="187" bestFit="1" customWidth="1"/>
    <col min="2829" max="2829" width="6.25" style="187" customWidth="1"/>
    <col min="2830" max="3072" width="9" style="187"/>
    <col min="3073" max="3073" width="10" style="187" customWidth="1"/>
    <col min="3074" max="3074" width="5" style="187" bestFit="1" customWidth="1"/>
    <col min="3075" max="3075" width="8.5" style="187" bestFit="1" customWidth="1"/>
    <col min="3076" max="3076" width="5" style="187" customWidth="1"/>
    <col min="3077" max="3077" width="8.5" style="187" bestFit="1" customWidth="1"/>
    <col min="3078" max="3078" width="5" style="187" customWidth="1"/>
    <col min="3079" max="3079" width="8.5" style="187" customWidth="1"/>
    <col min="3080" max="3080" width="5" style="187" customWidth="1"/>
    <col min="3081" max="3081" width="8.5" style="187" customWidth="1"/>
    <col min="3082" max="3082" width="5" style="187" customWidth="1"/>
    <col min="3083" max="3083" width="8.5" style="187" customWidth="1"/>
    <col min="3084" max="3084" width="5" style="187" bestFit="1" customWidth="1"/>
    <col min="3085" max="3085" width="6.25" style="187" customWidth="1"/>
    <col min="3086" max="3328" width="9" style="187"/>
    <col min="3329" max="3329" width="10" style="187" customWidth="1"/>
    <col min="3330" max="3330" width="5" style="187" bestFit="1" customWidth="1"/>
    <col min="3331" max="3331" width="8.5" style="187" bestFit="1" customWidth="1"/>
    <col min="3332" max="3332" width="5" style="187" customWidth="1"/>
    <col min="3333" max="3333" width="8.5" style="187" bestFit="1" customWidth="1"/>
    <col min="3334" max="3334" width="5" style="187" customWidth="1"/>
    <col min="3335" max="3335" width="8.5" style="187" customWidth="1"/>
    <col min="3336" max="3336" width="5" style="187" customWidth="1"/>
    <col min="3337" max="3337" width="8.5" style="187" customWidth="1"/>
    <col min="3338" max="3338" width="5" style="187" customWidth="1"/>
    <col min="3339" max="3339" width="8.5" style="187" customWidth="1"/>
    <col min="3340" max="3340" width="5" style="187" bestFit="1" customWidth="1"/>
    <col min="3341" max="3341" width="6.25" style="187" customWidth="1"/>
    <col min="3342" max="3584" width="9" style="187"/>
    <col min="3585" max="3585" width="10" style="187" customWidth="1"/>
    <col min="3586" max="3586" width="5" style="187" bestFit="1" customWidth="1"/>
    <col min="3587" max="3587" width="8.5" style="187" bestFit="1" customWidth="1"/>
    <col min="3588" max="3588" width="5" style="187" customWidth="1"/>
    <col min="3589" max="3589" width="8.5" style="187" bestFit="1" customWidth="1"/>
    <col min="3590" max="3590" width="5" style="187" customWidth="1"/>
    <col min="3591" max="3591" width="8.5" style="187" customWidth="1"/>
    <col min="3592" max="3592" width="5" style="187" customWidth="1"/>
    <col min="3593" max="3593" width="8.5" style="187" customWidth="1"/>
    <col min="3594" max="3594" width="5" style="187" customWidth="1"/>
    <col min="3595" max="3595" width="8.5" style="187" customWidth="1"/>
    <col min="3596" max="3596" width="5" style="187" bestFit="1" customWidth="1"/>
    <col min="3597" max="3597" width="6.25" style="187" customWidth="1"/>
    <col min="3598" max="3840" width="9" style="187"/>
    <col min="3841" max="3841" width="10" style="187" customWidth="1"/>
    <col min="3842" max="3842" width="5" style="187" bestFit="1" customWidth="1"/>
    <col min="3843" max="3843" width="8.5" style="187" bestFit="1" customWidth="1"/>
    <col min="3844" max="3844" width="5" style="187" customWidth="1"/>
    <col min="3845" max="3845" width="8.5" style="187" bestFit="1" customWidth="1"/>
    <col min="3846" max="3846" width="5" style="187" customWidth="1"/>
    <col min="3847" max="3847" width="8.5" style="187" customWidth="1"/>
    <col min="3848" max="3848" width="5" style="187" customWidth="1"/>
    <col min="3849" max="3849" width="8.5" style="187" customWidth="1"/>
    <col min="3850" max="3850" width="5" style="187" customWidth="1"/>
    <col min="3851" max="3851" width="8.5" style="187" customWidth="1"/>
    <col min="3852" max="3852" width="5" style="187" bestFit="1" customWidth="1"/>
    <col min="3853" max="3853" width="6.25" style="187" customWidth="1"/>
    <col min="3854" max="4096" width="9" style="187"/>
    <col min="4097" max="4097" width="10" style="187" customWidth="1"/>
    <col min="4098" max="4098" width="5" style="187" bestFit="1" customWidth="1"/>
    <col min="4099" max="4099" width="8.5" style="187" bestFit="1" customWidth="1"/>
    <col min="4100" max="4100" width="5" style="187" customWidth="1"/>
    <col min="4101" max="4101" width="8.5" style="187" bestFit="1" customWidth="1"/>
    <col min="4102" max="4102" width="5" style="187" customWidth="1"/>
    <col min="4103" max="4103" width="8.5" style="187" customWidth="1"/>
    <col min="4104" max="4104" width="5" style="187" customWidth="1"/>
    <col min="4105" max="4105" width="8.5" style="187" customWidth="1"/>
    <col min="4106" max="4106" width="5" style="187" customWidth="1"/>
    <col min="4107" max="4107" width="8.5" style="187" customWidth="1"/>
    <col min="4108" max="4108" width="5" style="187" bestFit="1" customWidth="1"/>
    <col min="4109" max="4109" width="6.25" style="187" customWidth="1"/>
    <col min="4110" max="4352" width="9" style="187"/>
    <col min="4353" max="4353" width="10" style="187" customWidth="1"/>
    <col min="4354" max="4354" width="5" style="187" bestFit="1" customWidth="1"/>
    <col min="4355" max="4355" width="8.5" style="187" bestFit="1" customWidth="1"/>
    <col min="4356" max="4356" width="5" style="187" customWidth="1"/>
    <col min="4357" max="4357" width="8.5" style="187" bestFit="1" customWidth="1"/>
    <col min="4358" max="4358" width="5" style="187" customWidth="1"/>
    <col min="4359" max="4359" width="8.5" style="187" customWidth="1"/>
    <col min="4360" max="4360" width="5" style="187" customWidth="1"/>
    <col min="4361" max="4361" width="8.5" style="187" customWidth="1"/>
    <col min="4362" max="4362" width="5" style="187" customWidth="1"/>
    <col min="4363" max="4363" width="8.5" style="187" customWidth="1"/>
    <col min="4364" max="4364" width="5" style="187" bestFit="1" customWidth="1"/>
    <col min="4365" max="4365" width="6.25" style="187" customWidth="1"/>
    <col min="4366" max="4608" width="9" style="187"/>
    <col min="4609" max="4609" width="10" style="187" customWidth="1"/>
    <col min="4610" max="4610" width="5" style="187" bestFit="1" customWidth="1"/>
    <col min="4611" max="4611" width="8.5" style="187" bestFit="1" customWidth="1"/>
    <col min="4612" max="4612" width="5" style="187" customWidth="1"/>
    <col min="4613" max="4613" width="8.5" style="187" bestFit="1" customWidth="1"/>
    <col min="4614" max="4614" width="5" style="187" customWidth="1"/>
    <col min="4615" max="4615" width="8.5" style="187" customWidth="1"/>
    <col min="4616" max="4616" width="5" style="187" customWidth="1"/>
    <col min="4617" max="4617" width="8.5" style="187" customWidth="1"/>
    <col min="4618" max="4618" width="5" style="187" customWidth="1"/>
    <col min="4619" max="4619" width="8.5" style="187" customWidth="1"/>
    <col min="4620" max="4620" width="5" style="187" bestFit="1" customWidth="1"/>
    <col min="4621" max="4621" width="6.25" style="187" customWidth="1"/>
    <col min="4622" max="4864" width="9" style="187"/>
    <col min="4865" max="4865" width="10" style="187" customWidth="1"/>
    <col min="4866" max="4866" width="5" style="187" bestFit="1" customWidth="1"/>
    <col min="4867" max="4867" width="8.5" style="187" bestFit="1" customWidth="1"/>
    <col min="4868" max="4868" width="5" style="187" customWidth="1"/>
    <col min="4869" max="4869" width="8.5" style="187" bestFit="1" customWidth="1"/>
    <col min="4870" max="4870" width="5" style="187" customWidth="1"/>
    <col min="4871" max="4871" width="8.5" style="187" customWidth="1"/>
    <col min="4872" max="4872" width="5" style="187" customWidth="1"/>
    <col min="4873" max="4873" width="8.5" style="187" customWidth="1"/>
    <col min="4874" max="4874" width="5" style="187" customWidth="1"/>
    <col min="4875" max="4875" width="8.5" style="187" customWidth="1"/>
    <col min="4876" max="4876" width="5" style="187" bestFit="1" customWidth="1"/>
    <col min="4877" max="4877" width="6.25" style="187" customWidth="1"/>
    <col min="4878" max="5120" width="9" style="187"/>
    <col min="5121" max="5121" width="10" style="187" customWidth="1"/>
    <col min="5122" max="5122" width="5" style="187" bestFit="1" customWidth="1"/>
    <col min="5123" max="5123" width="8.5" style="187" bestFit="1" customWidth="1"/>
    <col min="5124" max="5124" width="5" style="187" customWidth="1"/>
    <col min="5125" max="5125" width="8.5" style="187" bestFit="1" customWidth="1"/>
    <col min="5126" max="5126" width="5" style="187" customWidth="1"/>
    <col min="5127" max="5127" width="8.5" style="187" customWidth="1"/>
    <col min="5128" max="5128" width="5" style="187" customWidth="1"/>
    <col min="5129" max="5129" width="8.5" style="187" customWidth="1"/>
    <col min="5130" max="5130" width="5" style="187" customWidth="1"/>
    <col min="5131" max="5131" width="8.5" style="187" customWidth="1"/>
    <col min="5132" max="5132" width="5" style="187" bestFit="1" customWidth="1"/>
    <col min="5133" max="5133" width="6.25" style="187" customWidth="1"/>
    <col min="5134" max="5376" width="9" style="187"/>
    <col min="5377" max="5377" width="10" style="187" customWidth="1"/>
    <col min="5378" max="5378" width="5" style="187" bestFit="1" customWidth="1"/>
    <col min="5379" max="5379" width="8.5" style="187" bestFit="1" customWidth="1"/>
    <col min="5380" max="5380" width="5" style="187" customWidth="1"/>
    <col min="5381" max="5381" width="8.5" style="187" bestFit="1" customWidth="1"/>
    <col min="5382" max="5382" width="5" style="187" customWidth="1"/>
    <col min="5383" max="5383" width="8.5" style="187" customWidth="1"/>
    <col min="5384" max="5384" width="5" style="187" customWidth="1"/>
    <col min="5385" max="5385" width="8.5" style="187" customWidth="1"/>
    <col min="5386" max="5386" width="5" style="187" customWidth="1"/>
    <col min="5387" max="5387" width="8.5" style="187" customWidth="1"/>
    <col min="5388" max="5388" width="5" style="187" bestFit="1" customWidth="1"/>
    <col min="5389" max="5389" width="6.25" style="187" customWidth="1"/>
    <col min="5390" max="5632" width="9" style="187"/>
    <col min="5633" max="5633" width="10" style="187" customWidth="1"/>
    <col min="5634" max="5634" width="5" style="187" bestFit="1" customWidth="1"/>
    <col min="5635" max="5635" width="8.5" style="187" bestFit="1" customWidth="1"/>
    <col min="5636" max="5636" width="5" style="187" customWidth="1"/>
    <col min="5637" max="5637" width="8.5" style="187" bestFit="1" customWidth="1"/>
    <col min="5638" max="5638" width="5" style="187" customWidth="1"/>
    <col min="5639" max="5639" width="8.5" style="187" customWidth="1"/>
    <col min="5640" max="5640" width="5" style="187" customWidth="1"/>
    <col min="5641" max="5641" width="8.5" style="187" customWidth="1"/>
    <col min="5642" max="5642" width="5" style="187" customWidth="1"/>
    <col min="5643" max="5643" width="8.5" style="187" customWidth="1"/>
    <col min="5644" max="5644" width="5" style="187" bestFit="1" customWidth="1"/>
    <col min="5645" max="5645" width="6.25" style="187" customWidth="1"/>
    <col min="5646" max="5888" width="9" style="187"/>
    <col min="5889" max="5889" width="10" style="187" customWidth="1"/>
    <col min="5890" max="5890" width="5" style="187" bestFit="1" customWidth="1"/>
    <col min="5891" max="5891" width="8.5" style="187" bestFit="1" customWidth="1"/>
    <col min="5892" max="5892" width="5" style="187" customWidth="1"/>
    <col min="5893" max="5893" width="8.5" style="187" bestFit="1" customWidth="1"/>
    <col min="5894" max="5894" width="5" style="187" customWidth="1"/>
    <col min="5895" max="5895" width="8.5" style="187" customWidth="1"/>
    <col min="5896" max="5896" width="5" style="187" customWidth="1"/>
    <col min="5897" max="5897" width="8.5" style="187" customWidth="1"/>
    <col min="5898" max="5898" width="5" style="187" customWidth="1"/>
    <col min="5899" max="5899" width="8.5" style="187" customWidth="1"/>
    <col min="5900" max="5900" width="5" style="187" bestFit="1" customWidth="1"/>
    <col min="5901" max="5901" width="6.25" style="187" customWidth="1"/>
    <col min="5902" max="6144" width="9" style="187"/>
    <col min="6145" max="6145" width="10" style="187" customWidth="1"/>
    <col min="6146" max="6146" width="5" style="187" bestFit="1" customWidth="1"/>
    <col min="6147" max="6147" width="8.5" style="187" bestFit="1" customWidth="1"/>
    <col min="6148" max="6148" width="5" style="187" customWidth="1"/>
    <col min="6149" max="6149" width="8.5" style="187" bestFit="1" customWidth="1"/>
    <col min="6150" max="6150" width="5" style="187" customWidth="1"/>
    <col min="6151" max="6151" width="8.5" style="187" customWidth="1"/>
    <col min="6152" max="6152" width="5" style="187" customWidth="1"/>
    <col min="6153" max="6153" width="8.5" style="187" customWidth="1"/>
    <col min="6154" max="6154" width="5" style="187" customWidth="1"/>
    <col min="6155" max="6155" width="8.5" style="187" customWidth="1"/>
    <col min="6156" max="6156" width="5" style="187" bestFit="1" customWidth="1"/>
    <col min="6157" max="6157" width="6.25" style="187" customWidth="1"/>
    <col min="6158" max="6400" width="9" style="187"/>
    <col min="6401" max="6401" width="10" style="187" customWidth="1"/>
    <col min="6402" max="6402" width="5" style="187" bestFit="1" customWidth="1"/>
    <col min="6403" max="6403" width="8.5" style="187" bestFit="1" customWidth="1"/>
    <col min="6404" max="6404" width="5" style="187" customWidth="1"/>
    <col min="6405" max="6405" width="8.5" style="187" bestFit="1" customWidth="1"/>
    <col min="6406" max="6406" width="5" style="187" customWidth="1"/>
    <col min="6407" max="6407" width="8.5" style="187" customWidth="1"/>
    <col min="6408" max="6408" width="5" style="187" customWidth="1"/>
    <col min="6409" max="6409" width="8.5" style="187" customWidth="1"/>
    <col min="6410" max="6410" width="5" style="187" customWidth="1"/>
    <col min="6411" max="6411" width="8.5" style="187" customWidth="1"/>
    <col min="6412" max="6412" width="5" style="187" bestFit="1" customWidth="1"/>
    <col min="6413" max="6413" width="6.25" style="187" customWidth="1"/>
    <col min="6414" max="6656" width="9" style="187"/>
    <col min="6657" max="6657" width="10" style="187" customWidth="1"/>
    <col min="6658" max="6658" width="5" style="187" bestFit="1" customWidth="1"/>
    <col min="6659" max="6659" width="8.5" style="187" bestFit="1" customWidth="1"/>
    <col min="6660" max="6660" width="5" style="187" customWidth="1"/>
    <col min="6661" max="6661" width="8.5" style="187" bestFit="1" customWidth="1"/>
    <col min="6662" max="6662" width="5" style="187" customWidth="1"/>
    <col min="6663" max="6663" width="8.5" style="187" customWidth="1"/>
    <col min="6664" max="6664" width="5" style="187" customWidth="1"/>
    <col min="6665" max="6665" width="8.5" style="187" customWidth="1"/>
    <col min="6666" max="6666" width="5" style="187" customWidth="1"/>
    <col min="6667" max="6667" width="8.5" style="187" customWidth="1"/>
    <col min="6668" max="6668" width="5" style="187" bestFit="1" customWidth="1"/>
    <col min="6669" max="6669" width="6.25" style="187" customWidth="1"/>
    <col min="6670" max="6912" width="9" style="187"/>
    <col min="6913" max="6913" width="10" style="187" customWidth="1"/>
    <col min="6914" max="6914" width="5" style="187" bestFit="1" customWidth="1"/>
    <col min="6915" max="6915" width="8.5" style="187" bestFit="1" customWidth="1"/>
    <col min="6916" max="6916" width="5" style="187" customWidth="1"/>
    <col min="6917" max="6917" width="8.5" style="187" bestFit="1" customWidth="1"/>
    <col min="6918" max="6918" width="5" style="187" customWidth="1"/>
    <col min="6919" max="6919" width="8.5" style="187" customWidth="1"/>
    <col min="6920" max="6920" width="5" style="187" customWidth="1"/>
    <col min="6921" max="6921" width="8.5" style="187" customWidth="1"/>
    <col min="6922" max="6922" width="5" style="187" customWidth="1"/>
    <col min="6923" max="6923" width="8.5" style="187" customWidth="1"/>
    <col min="6924" max="6924" width="5" style="187" bestFit="1" customWidth="1"/>
    <col min="6925" max="6925" width="6.25" style="187" customWidth="1"/>
    <col min="6926" max="7168" width="9" style="187"/>
    <col min="7169" max="7169" width="10" style="187" customWidth="1"/>
    <col min="7170" max="7170" width="5" style="187" bestFit="1" customWidth="1"/>
    <col min="7171" max="7171" width="8.5" style="187" bestFit="1" customWidth="1"/>
    <col min="7172" max="7172" width="5" style="187" customWidth="1"/>
    <col min="7173" max="7173" width="8.5" style="187" bestFit="1" customWidth="1"/>
    <col min="7174" max="7174" width="5" style="187" customWidth="1"/>
    <col min="7175" max="7175" width="8.5" style="187" customWidth="1"/>
    <col min="7176" max="7176" width="5" style="187" customWidth="1"/>
    <col min="7177" max="7177" width="8.5" style="187" customWidth="1"/>
    <col min="7178" max="7178" width="5" style="187" customWidth="1"/>
    <col min="7179" max="7179" width="8.5" style="187" customWidth="1"/>
    <col min="7180" max="7180" width="5" style="187" bestFit="1" customWidth="1"/>
    <col min="7181" max="7181" width="6.25" style="187" customWidth="1"/>
    <col min="7182" max="7424" width="9" style="187"/>
    <col min="7425" max="7425" width="10" style="187" customWidth="1"/>
    <col min="7426" max="7426" width="5" style="187" bestFit="1" customWidth="1"/>
    <col min="7427" max="7427" width="8.5" style="187" bestFit="1" customWidth="1"/>
    <col min="7428" max="7428" width="5" style="187" customWidth="1"/>
    <col min="7429" max="7429" width="8.5" style="187" bestFit="1" customWidth="1"/>
    <col min="7430" max="7430" width="5" style="187" customWidth="1"/>
    <col min="7431" max="7431" width="8.5" style="187" customWidth="1"/>
    <col min="7432" max="7432" width="5" style="187" customWidth="1"/>
    <col min="7433" max="7433" width="8.5" style="187" customWidth="1"/>
    <col min="7434" max="7434" width="5" style="187" customWidth="1"/>
    <col min="7435" max="7435" width="8.5" style="187" customWidth="1"/>
    <col min="7436" max="7436" width="5" style="187" bestFit="1" customWidth="1"/>
    <col min="7437" max="7437" width="6.25" style="187" customWidth="1"/>
    <col min="7438" max="7680" width="9" style="187"/>
    <col min="7681" max="7681" width="10" style="187" customWidth="1"/>
    <col min="7682" max="7682" width="5" style="187" bestFit="1" customWidth="1"/>
    <col min="7683" max="7683" width="8.5" style="187" bestFit="1" customWidth="1"/>
    <col min="7684" max="7684" width="5" style="187" customWidth="1"/>
    <col min="7685" max="7685" width="8.5" style="187" bestFit="1" customWidth="1"/>
    <col min="7686" max="7686" width="5" style="187" customWidth="1"/>
    <col min="7687" max="7687" width="8.5" style="187" customWidth="1"/>
    <col min="7688" max="7688" width="5" style="187" customWidth="1"/>
    <col min="7689" max="7689" width="8.5" style="187" customWidth="1"/>
    <col min="7690" max="7690" width="5" style="187" customWidth="1"/>
    <col min="7691" max="7691" width="8.5" style="187" customWidth="1"/>
    <col min="7692" max="7692" width="5" style="187" bestFit="1" customWidth="1"/>
    <col min="7693" max="7693" width="6.25" style="187" customWidth="1"/>
    <col min="7694" max="7936" width="9" style="187"/>
    <col min="7937" max="7937" width="10" style="187" customWidth="1"/>
    <col min="7938" max="7938" width="5" style="187" bestFit="1" customWidth="1"/>
    <col min="7939" max="7939" width="8.5" style="187" bestFit="1" customWidth="1"/>
    <col min="7940" max="7940" width="5" style="187" customWidth="1"/>
    <col min="7941" max="7941" width="8.5" style="187" bestFit="1" customWidth="1"/>
    <col min="7942" max="7942" width="5" style="187" customWidth="1"/>
    <col min="7943" max="7943" width="8.5" style="187" customWidth="1"/>
    <col min="7944" max="7944" width="5" style="187" customWidth="1"/>
    <col min="7945" max="7945" width="8.5" style="187" customWidth="1"/>
    <col min="7946" max="7946" width="5" style="187" customWidth="1"/>
    <col min="7947" max="7947" width="8.5" style="187" customWidth="1"/>
    <col min="7948" max="7948" width="5" style="187" bestFit="1" customWidth="1"/>
    <col min="7949" max="7949" width="6.25" style="187" customWidth="1"/>
    <col min="7950" max="8192" width="9" style="187"/>
    <col min="8193" max="8193" width="10" style="187" customWidth="1"/>
    <col min="8194" max="8194" width="5" style="187" bestFit="1" customWidth="1"/>
    <col min="8195" max="8195" width="8.5" style="187" bestFit="1" customWidth="1"/>
    <col min="8196" max="8196" width="5" style="187" customWidth="1"/>
    <col min="8197" max="8197" width="8.5" style="187" bestFit="1" customWidth="1"/>
    <col min="8198" max="8198" width="5" style="187" customWidth="1"/>
    <col min="8199" max="8199" width="8.5" style="187" customWidth="1"/>
    <col min="8200" max="8200" width="5" style="187" customWidth="1"/>
    <col min="8201" max="8201" width="8.5" style="187" customWidth="1"/>
    <col min="8202" max="8202" width="5" style="187" customWidth="1"/>
    <col min="8203" max="8203" width="8.5" style="187" customWidth="1"/>
    <col min="8204" max="8204" width="5" style="187" bestFit="1" customWidth="1"/>
    <col min="8205" max="8205" width="6.25" style="187" customWidth="1"/>
    <col min="8206" max="8448" width="9" style="187"/>
    <col min="8449" max="8449" width="10" style="187" customWidth="1"/>
    <col min="8450" max="8450" width="5" style="187" bestFit="1" customWidth="1"/>
    <col min="8451" max="8451" width="8.5" style="187" bestFit="1" customWidth="1"/>
    <col min="8452" max="8452" width="5" style="187" customWidth="1"/>
    <col min="8453" max="8453" width="8.5" style="187" bestFit="1" customWidth="1"/>
    <col min="8454" max="8454" width="5" style="187" customWidth="1"/>
    <col min="8455" max="8455" width="8.5" style="187" customWidth="1"/>
    <col min="8456" max="8456" width="5" style="187" customWidth="1"/>
    <col min="8457" max="8457" width="8.5" style="187" customWidth="1"/>
    <col min="8458" max="8458" width="5" style="187" customWidth="1"/>
    <col min="8459" max="8459" width="8.5" style="187" customWidth="1"/>
    <col min="8460" max="8460" width="5" style="187" bestFit="1" customWidth="1"/>
    <col min="8461" max="8461" width="6.25" style="187" customWidth="1"/>
    <col min="8462" max="8704" width="9" style="187"/>
    <col min="8705" max="8705" width="10" style="187" customWidth="1"/>
    <col min="8706" max="8706" width="5" style="187" bestFit="1" customWidth="1"/>
    <col min="8707" max="8707" width="8.5" style="187" bestFit="1" customWidth="1"/>
    <col min="8708" max="8708" width="5" style="187" customWidth="1"/>
    <col min="8709" max="8709" width="8.5" style="187" bestFit="1" customWidth="1"/>
    <col min="8710" max="8710" width="5" style="187" customWidth="1"/>
    <col min="8711" max="8711" width="8.5" style="187" customWidth="1"/>
    <col min="8712" max="8712" width="5" style="187" customWidth="1"/>
    <col min="8713" max="8713" width="8.5" style="187" customWidth="1"/>
    <col min="8714" max="8714" width="5" style="187" customWidth="1"/>
    <col min="8715" max="8715" width="8.5" style="187" customWidth="1"/>
    <col min="8716" max="8716" width="5" style="187" bestFit="1" customWidth="1"/>
    <col min="8717" max="8717" width="6.25" style="187" customWidth="1"/>
    <col min="8718" max="8960" width="9" style="187"/>
    <col min="8961" max="8961" width="10" style="187" customWidth="1"/>
    <col min="8962" max="8962" width="5" style="187" bestFit="1" customWidth="1"/>
    <col min="8963" max="8963" width="8.5" style="187" bestFit="1" customWidth="1"/>
    <col min="8964" max="8964" width="5" style="187" customWidth="1"/>
    <col min="8965" max="8965" width="8.5" style="187" bestFit="1" customWidth="1"/>
    <col min="8966" max="8966" width="5" style="187" customWidth="1"/>
    <col min="8967" max="8967" width="8.5" style="187" customWidth="1"/>
    <col min="8968" max="8968" width="5" style="187" customWidth="1"/>
    <col min="8969" max="8969" width="8.5" style="187" customWidth="1"/>
    <col min="8970" max="8970" width="5" style="187" customWidth="1"/>
    <col min="8971" max="8971" width="8.5" style="187" customWidth="1"/>
    <col min="8972" max="8972" width="5" style="187" bestFit="1" customWidth="1"/>
    <col min="8973" max="8973" width="6.25" style="187" customWidth="1"/>
    <col min="8974" max="9216" width="9" style="187"/>
    <col min="9217" max="9217" width="10" style="187" customWidth="1"/>
    <col min="9218" max="9218" width="5" style="187" bestFit="1" customWidth="1"/>
    <col min="9219" max="9219" width="8.5" style="187" bestFit="1" customWidth="1"/>
    <col min="9220" max="9220" width="5" style="187" customWidth="1"/>
    <col min="9221" max="9221" width="8.5" style="187" bestFit="1" customWidth="1"/>
    <col min="9222" max="9222" width="5" style="187" customWidth="1"/>
    <col min="9223" max="9223" width="8.5" style="187" customWidth="1"/>
    <col min="9224" max="9224" width="5" style="187" customWidth="1"/>
    <col min="9225" max="9225" width="8.5" style="187" customWidth="1"/>
    <col min="9226" max="9226" width="5" style="187" customWidth="1"/>
    <col min="9227" max="9227" width="8.5" style="187" customWidth="1"/>
    <col min="9228" max="9228" width="5" style="187" bestFit="1" customWidth="1"/>
    <col min="9229" max="9229" width="6.25" style="187" customWidth="1"/>
    <col min="9230" max="9472" width="9" style="187"/>
    <col min="9473" max="9473" width="10" style="187" customWidth="1"/>
    <col min="9474" max="9474" width="5" style="187" bestFit="1" customWidth="1"/>
    <col min="9475" max="9475" width="8.5" style="187" bestFit="1" customWidth="1"/>
    <col min="9476" max="9476" width="5" style="187" customWidth="1"/>
    <col min="9477" max="9477" width="8.5" style="187" bestFit="1" customWidth="1"/>
    <col min="9478" max="9478" width="5" style="187" customWidth="1"/>
    <col min="9479" max="9479" width="8.5" style="187" customWidth="1"/>
    <col min="9480" max="9480" width="5" style="187" customWidth="1"/>
    <col min="9481" max="9481" width="8.5" style="187" customWidth="1"/>
    <col min="9482" max="9482" width="5" style="187" customWidth="1"/>
    <col min="9483" max="9483" width="8.5" style="187" customWidth="1"/>
    <col min="9484" max="9484" width="5" style="187" bestFit="1" customWidth="1"/>
    <col min="9485" max="9485" width="6.25" style="187" customWidth="1"/>
    <col min="9486" max="9728" width="9" style="187"/>
    <col min="9729" max="9729" width="10" style="187" customWidth="1"/>
    <col min="9730" max="9730" width="5" style="187" bestFit="1" customWidth="1"/>
    <col min="9731" max="9731" width="8.5" style="187" bestFit="1" customWidth="1"/>
    <col min="9732" max="9732" width="5" style="187" customWidth="1"/>
    <col min="9733" max="9733" width="8.5" style="187" bestFit="1" customWidth="1"/>
    <col min="9734" max="9734" width="5" style="187" customWidth="1"/>
    <col min="9735" max="9735" width="8.5" style="187" customWidth="1"/>
    <col min="9736" max="9736" width="5" style="187" customWidth="1"/>
    <col min="9737" max="9737" width="8.5" style="187" customWidth="1"/>
    <col min="9738" max="9738" width="5" style="187" customWidth="1"/>
    <col min="9739" max="9739" width="8.5" style="187" customWidth="1"/>
    <col min="9740" max="9740" width="5" style="187" bestFit="1" customWidth="1"/>
    <col min="9741" max="9741" width="6.25" style="187" customWidth="1"/>
    <col min="9742" max="9984" width="9" style="187"/>
    <col min="9985" max="9985" width="10" style="187" customWidth="1"/>
    <col min="9986" max="9986" width="5" style="187" bestFit="1" customWidth="1"/>
    <col min="9987" max="9987" width="8.5" style="187" bestFit="1" customWidth="1"/>
    <col min="9988" max="9988" width="5" style="187" customWidth="1"/>
    <col min="9989" max="9989" width="8.5" style="187" bestFit="1" customWidth="1"/>
    <col min="9990" max="9990" width="5" style="187" customWidth="1"/>
    <col min="9991" max="9991" width="8.5" style="187" customWidth="1"/>
    <col min="9992" max="9992" width="5" style="187" customWidth="1"/>
    <col min="9993" max="9993" width="8.5" style="187" customWidth="1"/>
    <col min="9994" max="9994" width="5" style="187" customWidth="1"/>
    <col min="9995" max="9995" width="8.5" style="187" customWidth="1"/>
    <col min="9996" max="9996" width="5" style="187" bestFit="1" customWidth="1"/>
    <col min="9997" max="9997" width="6.25" style="187" customWidth="1"/>
    <col min="9998" max="10240" width="9" style="187"/>
    <col min="10241" max="10241" width="10" style="187" customWidth="1"/>
    <col min="10242" max="10242" width="5" style="187" bestFit="1" customWidth="1"/>
    <col min="10243" max="10243" width="8.5" style="187" bestFit="1" customWidth="1"/>
    <col min="10244" max="10244" width="5" style="187" customWidth="1"/>
    <col min="10245" max="10245" width="8.5" style="187" bestFit="1" customWidth="1"/>
    <col min="10246" max="10246" width="5" style="187" customWidth="1"/>
    <col min="10247" max="10247" width="8.5" style="187" customWidth="1"/>
    <col min="10248" max="10248" width="5" style="187" customWidth="1"/>
    <col min="10249" max="10249" width="8.5" style="187" customWidth="1"/>
    <col min="10250" max="10250" width="5" style="187" customWidth="1"/>
    <col min="10251" max="10251" width="8.5" style="187" customWidth="1"/>
    <col min="10252" max="10252" width="5" style="187" bestFit="1" customWidth="1"/>
    <col min="10253" max="10253" width="6.25" style="187" customWidth="1"/>
    <col min="10254" max="10496" width="9" style="187"/>
    <col min="10497" max="10497" width="10" style="187" customWidth="1"/>
    <col min="10498" max="10498" width="5" style="187" bestFit="1" customWidth="1"/>
    <col min="10499" max="10499" width="8.5" style="187" bestFit="1" customWidth="1"/>
    <col min="10500" max="10500" width="5" style="187" customWidth="1"/>
    <col min="10501" max="10501" width="8.5" style="187" bestFit="1" customWidth="1"/>
    <col min="10502" max="10502" width="5" style="187" customWidth="1"/>
    <col min="10503" max="10503" width="8.5" style="187" customWidth="1"/>
    <col min="10504" max="10504" width="5" style="187" customWidth="1"/>
    <col min="10505" max="10505" width="8.5" style="187" customWidth="1"/>
    <col min="10506" max="10506" width="5" style="187" customWidth="1"/>
    <col min="10507" max="10507" width="8.5" style="187" customWidth="1"/>
    <col min="10508" max="10508" width="5" style="187" bestFit="1" customWidth="1"/>
    <col min="10509" max="10509" width="6.25" style="187" customWidth="1"/>
    <col min="10510" max="10752" width="9" style="187"/>
    <col min="10753" max="10753" width="10" style="187" customWidth="1"/>
    <col min="10754" max="10754" width="5" style="187" bestFit="1" customWidth="1"/>
    <col min="10755" max="10755" width="8.5" style="187" bestFit="1" customWidth="1"/>
    <col min="10756" max="10756" width="5" style="187" customWidth="1"/>
    <col min="10757" max="10757" width="8.5" style="187" bestFit="1" customWidth="1"/>
    <col min="10758" max="10758" width="5" style="187" customWidth="1"/>
    <col min="10759" max="10759" width="8.5" style="187" customWidth="1"/>
    <col min="10760" max="10760" width="5" style="187" customWidth="1"/>
    <col min="10761" max="10761" width="8.5" style="187" customWidth="1"/>
    <col min="10762" max="10762" width="5" style="187" customWidth="1"/>
    <col min="10763" max="10763" width="8.5" style="187" customWidth="1"/>
    <col min="10764" max="10764" width="5" style="187" bestFit="1" customWidth="1"/>
    <col min="10765" max="10765" width="6.25" style="187" customWidth="1"/>
    <col min="10766" max="11008" width="9" style="187"/>
    <col min="11009" max="11009" width="10" style="187" customWidth="1"/>
    <col min="11010" max="11010" width="5" style="187" bestFit="1" customWidth="1"/>
    <col min="11011" max="11011" width="8.5" style="187" bestFit="1" customWidth="1"/>
    <col min="11012" max="11012" width="5" style="187" customWidth="1"/>
    <col min="11013" max="11013" width="8.5" style="187" bestFit="1" customWidth="1"/>
    <col min="11014" max="11014" width="5" style="187" customWidth="1"/>
    <col min="11015" max="11015" width="8.5" style="187" customWidth="1"/>
    <col min="11016" max="11016" width="5" style="187" customWidth="1"/>
    <col min="11017" max="11017" width="8.5" style="187" customWidth="1"/>
    <col min="11018" max="11018" width="5" style="187" customWidth="1"/>
    <col min="11019" max="11019" width="8.5" style="187" customWidth="1"/>
    <col min="11020" max="11020" width="5" style="187" bestFit="1" customWidth="1"/>
    <col min="11021" max="11021" width="6.25" style="187" customWidth="1"/>
    <col min="11022" max="11264" width="9" style="187"/>
    <col min="11265" max="11265" width="10" style="187" customWidth="1"/>
    <col min="11266" max="11266" width="5" style="187" bestFit="1" customWidth="1"/>
    <col min="11267" max="11267" width="8.5" style="187" bestFit="1" customWidth="1"/>
    <col min="11268" max="11268" width="5" style="187" customWidth="1"/>
    <col min="11269" max="11269" width="8.5" style="187" bestFit="1" customWidth="1"/>
    <col min="11270" max="11270" width="5" style="187" customWidth="1"/>
    <col min="11271" max="11271" width="8.5" style="187" customWidth="1"/>
    <col min="11272" max="11272" width="5" style="187" customWidth="1"/>
    <col min="11273" max="11273" width="8.5" style="187" customWidth="1"/>
    <col min="11274" max="11274" width="5" style="187" customWidth="1"/>
    <col min="11275" max="11275" width="8.5" style="187" customWidth="1"/>
    <col min="11276" max="11276" width="5" style="187" bestFit="1" customWidth="1"/>
    <col min="11277" max="11277" width="6.25" style="187" customWidth="1"/>
    <col min="11278" max="11520" width="9" style="187"/>
    <col min="11521" max="11521" width="10" style="187" customWidth="1"/>
    <col min="11522" max="11522" width="5" style="187" bestFit="1" customWidth="1"/>
    <col min="11523" max="11523" width="8.5" style="187" bestFit="1" customWidth="1"/>
    <col min="11524" max="11524" width="5" style="187" customWidth="1"/>
    <col min="11525" max="11525" width="8.5" style="187" bestFit="1" customWidth="1"/>
    <col min="11526" max="11526" width="5" style="187" customWidth="1"/>
    <col min="11527" max="11527" width="8.5" style="187" customWidth="1"/>
    <col min="11528" max="11528" width="5" style="187" customWidth="1"/>
    <col min="11529" max="11529" width="8.5" style="187" customWidth="1"/>
    <col min="11530" max="11530" width="5" style="187" customWidth="1"/>
    <col min="11531" max="11531" width="8.5" style="187" customWidth="1"/>
    <col min="11532" max="11532" width="5" style="187" bestFit="1" customWidth="1"/>
    <col min="11533" max="11533" width="6.25" style="187" customWidth="1"/>
    <col min="11534" max="11776" width="9" style="187"/>
    <col min="11777" max="11777" width="10" style="187" customWidth="1"/>
    <col min="11778" max="11778" width="5" style="187" bestFit="1" customWidth="1"/>
    <col min="11779" max="11779" width="8.5" style="187" bestFit="1" customWidth="1"/>
    <col min="11780" max="11780" width="5" style="187" customWidth="1"/>
    <col min="11781" max="11781" width="8.5" style="187" bestFit="1" customWidth="1"/>
    <col min="11782" max="11782" width="5" style="187" customWidth="1"/>
    <col min="11783" max="11783" width="8.5" style="187" customWidth="1"/>
    <col min="11784" max="11784" width="5" style="187" customWidth="1"/>
    <col min="11785" max="11785" width="8.5" style="187" customWidth="1"/>
    <col min="11786" max="11786" width="5" style="187" customWidth="1"/>
    <col min="11787" max="11787" width="8.5" style="187" customWidth="1"/>
    <col min="11788" max="11788" width="5" style="187" bestFit="1" customWidth="1"/>
    <col min="11789" max="11789" width="6.25" style="187" customWidth="1"/>
    <col min="11790" max="12032" width="9" style="187"/>
    <col min="12033" max="12033" width="10" style="187" customWidth="1"/>
    <col min="12034" max="12034" width="5" style="187" bestFit="1" customWidth="1"/>
    <col min="12035" max="12035" width="8.5" style="187" bestFit="1" customWidth="1"/>
    <col min="12036" max="12036" width="5" style="187" customWidth="1"/>
    <col min="12037" max="12037" width="8.5" style="187" bestFit="1" customWidth="1"/>
    <col min="12038" max="12038" width="5" style="187" customWidth="1"/>
    <col min="12039" max="12039" width="8.5" style="187" customWidth="1"/>
    <col min="12040" max="12040" width="5" style="187" customWidth="1"/>
    <col min="12041" max="12041" width="8.5" style="187" customWidth="1"/>
    <col min="12042" max="12042" width="5" style="187" customWidth="1"/>
    <col min="12043" max="12043" width="8.5" style="187" customWidth="1"/>
    <col min="12044" max="12044" width="5" style="187" bestFit="1" customWidth="1"/>
    <col min="12045" max="12045" width="6.25" style="187" customWidth="1"/>
    <col min="12046" max="12288" width="9" style="187"/>
    <col min="12289" max="12289" width="10" style="187" customWidth="1"/>
    <col min="12290" max="12290" width="5" style="187" bestFit="1" customWidth="1"/>
    <col min="12291" max="12291" width="8.5" style="187" bestFit="1" customWidth="1"/>
    <col min="12292" max="12292" width="5" style="187" customWidth="1"/>
    <col min="12293" max="12293" width="8.5" style="187" bestFit="1" customWidth="1"/>
    <col min="12294" max="12294" width="5" style="187" customWidth="1"/>
    <col min="12295" max="12295" width="8.5" style="187" customWidth="1"/>
    <col min="12296" max="12296" width="5" style="187" customWidth="1"/>
    <col min="12297" max="12297" width="8.5" style="187" customWidth="1"/>
    <col min="12298" max="12298" width="5" style="187" customWidth="1"/>
    <col min="12299" max="12299" width="8.5" style="187" customWidth="1"/>
    <col min="12300" max="12300" width="5" style="187" bestFit="1" customWidth="1"/>
    <col min="12301" max="12301" width="6.25" style="187" customWidth="1"/>
    <col min="12302" max="12544" width="9" style="187"/>
    <col min="12545" max="12545" width="10" style="187" customWidth="1"/>
    <col min="12546" max="12546" width="5" style="187" bestFit="1" customWidth="1"/>
    <col min="12547" max="12547" width="8.5" style="187" bestFit="1" customWidth="1"/>
    <col min="12548" max="12548" width="5" style="187" customWidth="1"/>
    <col min="12549" max="12549" width="8.5" style="187" bestFit="1" customWidth="1"/>
    <col min="12550" max="12550" width="5" style="187" customWidth="1"/>
    <col min="12551" max="12551" width="8.5" style="187" customWidth="1"/>
    <col min="12552" max="12552" width="5" style="187" customWidth="1"/>
    <col min="12553" max="12553" width="8.5" style="187" customWidth="1"/>
    <col min="12554" max="12554" width="5" style="187" customWidth="1"/>
    <col min="12555" max="12555" width="8.5" style="187" customWidth="1"/>
    <col min="12556" max="12556" width="5" style="187" bestFit="1" customWidth="1"/>
    <col min="12557" max="12557" width="6.25" style="187" customWidth="1"/>
    <col min="12558" max="12800" width="9" style="187"/>
    <col min="12801" max="12801" width="10" style="187" customWidth="1"/>
    <col min="12802" max="12802" width="5" style="187" bestFit="1" customWidth="1"/>
    <col min="12803" max="12803" width="8.5" style="187" bestFit="1" customWidth="1"/>
    <col min="12804" max="12804" width="5" style="187" customWidth="1"/>
    <col min="12805" max="12805" width="8.5" style="187" bestFit="1" customWidth="1"/>
    <col min="12806" max="12806" width="5" style="187" customWidth="1"/>
    <col min="12807" max="12807" width="8.5" style="187" customWidth="1"/>
    <col min="12808" max="12808" width="5" style="187" customWidth="1"/>
    <col min="12809" max="12809" width="8.5" style="187" customWidth="1"/>
    <col min="12810" max="12810" width="5" style="187" customWidth="1"/>
    <col min="12811" max="12811" width="8.5" style="187" customWidth="1"/>
    <col min="12812" max="12812" width="5" style="187" bestFit="1" customWidth="1"/>
    <col min="12813" max="12813" width="6.25" style="187" customWidth="1"/>
    <col min="12814" max="13056" width="9" style="187"/>
    <col min="13057" max="13057" width="10" style="187" customWidth="1"/>
    <col min="13058" max="13058" width="5" style="187" bestFit="1" customWidth="1"/>
    <col min="13059" max="13059" width="8.5" style="187" bestFit="1" customWidth="1"/>
    <col min="13060" max="13060" width="5" style="187" customWidth="1"/>
    <col min="13061" max="13061" width="8.5" style="187" bestFit="1" customWidth="1"/>
    <col min="13062" max="13062" width="5" style="187" customWidth="1"/>
    <col min="13063" max="13063" width="8.5" style="187" customWidth="1"/>
    <col min="13064" max="13064" width="5" style="187" customWidth="1"/>
    <col min="13065" max="13065" width="8.5" style="187" customWidth="1"/>
    <col min="13066" max="13066" width="5" style="187" customWidth="1"/>
    <col min="13067" max="13067" width="8.5" style="187" customWidth="1"/>
    <col min="13068" max="13068" width="5" style="187" bestFit="1" customWidth="1"/>
    <col min="13069" max="13069" width="6.25" style="187" customWidth="1"/>
    <col min="13070" max="13312" width="9" style="187"/>
    <col min="13313" max="13313" width="10" style="187" customWidth="1"/>
    <col min="13314" max="13314" width="5" style="187" bestFit="1" customWidth="1"/>
    <col min="13315" max="13315" width="8.5" style="187" bestFit="1" customWidth="1"/>
    <col min="13316" max="13316" width="5" style="187" customWidth="1"/>
    <col min="13317" max="13317" width="8.5" style="187" bestFit="1" customWidth="1"/>
    <col min="13318" max="13318" width="5" style="187" customWidth="1"/>
    <col min="13319" max="13319" width="8.5" style="187" customWidth="1"/>
    <col min="13320" max="13320" width="5" style="187" customWidth="1"/>
    <col min="13321" max="13321" width="8.5" style="187" customWidth="1"/>
    <col min="13322" max="13322" width="5" style="187" customWidth="1"/>
    <col min="13323" max="13323" width="8.5" style="187" customWidth="1"/>
    <col min="13324" max="13324" width="5" style="187" bestFit="1" customWidth="1"/>
    <col min="13325" max="13325" width="6.25" style="187" customWidth="1"/>
    <col min="13326" max="13568" width="9" style="187"/>
    <col min="13569" max="13569" width="10" style="187" customWidth="1"/>
    <col min="13570" max="13570" width="5" style="187" bestFit="1" customWidth="1"/>
    <col min="13571" max="13571" width="8.5" style="187" bestFit="1" customWidth="1"/>
    <col min="13572" max="13572" width="5" style="187" customWidth="1"/>
    <col min="13573" max="13573" width="8.5" style="187" bestFit="1" customWidth="1"/>
    <col min="13574" max="13574" width="5" style="187" customWidth="1"/>
    <col min="13575" max="13575" width="8.5" style="187" customWidth="1"/>
    <col min="13576" max="13576" width="5" style="187" customWidth="1"/>
    <col min="13577" max="13577" width="8.5" style="187" customWidth="1"/>
    <col min="13578" max="13578" width="5" style="187" customWidth="1"/>
    <col min="13579" max="13579" width="8.5" style="187" customWidth="1"/>
    <col min="13580" max="13580" width="5" style="187" bestFit="1" customWidth="1"/>
    <col min="13581" max="13581" width="6.25" style="187" customWidth="1"/>
    <col min="13582" max="13824" width="9" style="187"/>
    <col min="13825" max="13825" width="10" style="187" customWidth="1"/>
    <col min="13826" max="13826" width="5" style="187" bestFit="1" customWidth="1"/>
    <col min="13827" max="13827" width="8.5" style="187" bestFit="1" customWidth="1"/>
    <col min="13828" max="13828" width="5" style="187" customWidth="1"/>
    <col min="13829" max="13829" width="8.5" style="187" bestFit="1" customWidth="1"/>
    <col min="13830" max="13830" width="5" style="187" customWidth="1"/>
    <col min="13831" max="13831" width="8.5" style="187" customWidth="1"/>
    <col min="13832" max="13832" width="5" style="187" customWidth="1"/>
    <col min="13833" max="13833" width="8.5" style="187" customWidth="1"/>
    <col min="13834" max="13834" width="5" style="187" customWidth="1"/>
    <col min="13835" max="13835" width="8.5" style="187" customWidth="1"/>
    <col min="13836" max="13836" width="5" style="187" bestFit="1" customWidth="1"/>
    <col min="13837" max="13837" width="6.25" style="187" customWidth="1"/>
    <col min="13838" max="14080" width="9" style="187"/>
    <col min="14081" max="14081" width="10" style="187" customWidth="1"/>
    <col min="14082" max="14082" width="5" style="187" bestFit="1" customWidth="1"/>
    <col min="14083" max="14083" width="8.5" style="187" bestFit="1" customWidth="1"/>
    <col min="14084" max="14084" width="5" style="187" customWidth="1"/>
    <col min="14085" max="14085" width="8.5" style="187" bestFit="1" customWidth="1"/>
    <col min="14086" max="14086" width="5" style="187" customWidth="1"/>
    <col min="14087" max="14087" width="8.5" style="187" customWidth="1"/>
    <col min="14088" max="14088" width="5" style="187" customWidth="1"/>
    <col min="14089" max="14089" width="8.5" style="187" customWidth="1"/>
    <col min="14090" max="14090" width="5" style="187" customWidth="1"/>
    <col min="14091" max="14091" width="8.5" style="187" customWidth="1"/>
    <col min="14092" max="14092" width="5" style="187" bestFit="1" customWidth="1"/>
    <col min="14093" max="14093" width="6.25" style="187" customWidth="1"/>
    <col min="14094" max="14336" width="9" style="187"/>
    <col min="14337" max="14337" width="10" style="187" customWidth="1"/>
    <col min="14338" max="14338" width="5" style="187" bestFit="1" customWidth="1"/>
    <col min="14339" max="14339" width="8.5" style="187" bestFit="1" customWidth="1"/>
    <col min="14340" max="14340" width="5" style="187" customWidth="1"/>
    <col min="14341" max="14341" width="8.5" style="187" bestFit="1" customWidth="1"/>
    <col min="14342" max="14342" width="5" style="187" customWidth="1"/>
    <col min="14343" max="14343" width="8.5" style="187" customWidth="1"/>
    <col min="14344" max="14344" width="5" style="187" customWidth="1"/>
    <col min="14345" max="14345" width="8.5" style="187" customWidth="1"/>
    <col min="14346" max="14346" width="5" style="187" customWidth="1"/>
    <col min="14347" max="14347" width="8.5" style="187" customWidth="1"/>
    <col min="14348" max="14348" width="5" style="187" bestFit="1" customWidth="1"/>
    <col min="14349" max="14349" width="6.25" style="187" customWidth="1"/>
    <col min="14350" max="14592" width="9" style="187"/>
    <col min="14593" max="14593" width="10" style="187" customWidth="1"/>
    <col min="14594" max="14594" width="5" style="187" bestFit="1" customWidth="1"/>
    <col min="14595" max="14595" width="8.5" style="187" bestFit="1" customWidth="1"/>
    <col min="14596" max="14596" width="5" style="187" customWidth="1"/>
    <col min="14597" max="14597" width="8.5" style="187" bestFit="1" customWidth="1"/>
    <col min="14598" max="14598" width="5" style="187" customWidth="1"/>
    <col min="14599" max="14599" width="8.5" style="187" customWidth="1"/>
    <col min="14600" max="14600" width="5" style="187" customWidth="1"/>
    <col min="14601" max="14601" width="8.5" style="187" customWidth="1"/>
    <col min="14602" max="14602" width="5" style="187" customWidth="1"/>
    <col min="14603" max="14603" width="8.5" style="187" customWidth="1"/>
    <col min="14604" max="14604" width="5" style="187" bestFit="1" customWidth="1"/>
    <col min="14605" max="14605" width="6.25" style="187" customWidth="1"/>
    <col min="14606" max="14848" width="9" style="187"/>
    <col min="14849" max="14849" width="10" style="187" customWidth="1"/>
    <col min="14850" max="14850" width="5" style="187" bestFit="1" customWidth="1"/>
    <col min="14851" max="14851" width="8.5" style="187" bestFit="1" customWidth="1"/>
    <col min="14852" max="14852" width="5" style="187" customWidth="1"/>
    <col min="14853" max="14853" width="8.5" style="187" bestFit="1" customWidth="1"/>
    <col min="14854" max="14854" width="5" style="187" customWidth="1"/>
    <col min="14855" max="14855" width="8.5" style="187" customWidth="1"/>
    <col min="14856" max="14856" width="5" style="187" customWidth="1"/>
    <col min="14857" max="14857" width="8.5" style="187" customWidth="1"/>
    <col min="14858" max="14858" width="5" style="187" customWidth="1"/>
    <col min="14859" max="14859" width="8.5" style="187" customWidth="1"/>
    <col min="14860" max="14860" width="5" style="187" bestFit="1" customWidth="1"/>
    <col min="14861" max="14861" width="6.25" style="187" customWidth="1"/>
    <col min="14862" max="15104" width="9" style="187"/>
    <col min="15105" max="15105" width="10" style="187" customWidth="1"/>
    <col min="15106" max="15106" width="5" style="187" bestFit="1" customWidth="1"/>
    <col min="15107" max="15107" width="8.5" style="187" bestFit="1" customWidth="1"/>
    <col min="15108" max="15108" width="5" style="187" customWidth="1"/>
    <col min="15109" max="15109" width="8.5" style="187" bestFit="1" customWidth="1"/>
    <col min="15110" max="15110" width="5" style="187" customWidth="1"/>
    <col min="15111" max="15111" width="8.5" style="187" customWidth="1"/>
    <col min="15112" max="15112" width="5" style="187" customWidth="1"/>
    <col min="15113" max="15113" width="8.5" style="187" customWidth="1"/>
    <col min="15114" max="15114" width="5" style="187" customWidth="1"/>
    <col min="15115" max="15115" width="8.5" style="187" customWidth="1"/>
    <col min="15116" max="15116" width="5" style="187" bestFit="1" customWidth="1"/>
    <col min="15117" max="15117" width="6.25" style="187" customWidth="1"/>
    <col min="15118" max="15360" width="9" style="187"/>
    <col min="15361" max="15361" width="10" style="187" customWidth="1"/>
    <col min="15362" max="15362" width="5" style="187" bestFit="1" customWidth="1"/>
    <col min="15363" max="15363" width="8.5" style="187" bestFit="1" customWidth="1"/>
    <col min="15364" max="15364" width="5" style="187" customWidth="1"/>
    <col min="15365" max="15365" width="8.5" style="187" bestFit="1" customWidth="1"/>
    <col min="15366" max="15366" width="5" style="187" customWidth="1"/>
    <col min="15367" max="15367" width="8.5" style="187" customWidth="1"/>
    <col min="15368" max="15368" width="5" style="187" customWidth="1"/>
    <col min="15369" max="15369" width="8.5" style="187" customWidth="1"/>
    <col min="15370" max="15370" width="5" style="187" customWidth="1"/>
    <col min="15371" max="15371" width="8.5" style="187" customWidth="1"/>
    <col min="15372" max="15372" width="5" style="187" bestFit="1" customWidth="1"/>
    <col min="15373" max="15373" width="6.25" style="187" customWidth="1"/>
    <col min="15374" max="15616" width="9" style="187"/>
    <col min="15617" max="15617" width="10" style="187" customWidth="1"/>
    <col min="15618" max="15618" width="5" style="187" bestFit="1" customWidth="1"/>
    <col min="15619" max="15619" width="8.5" style="187" bestFit="1" customWidth="1"/>
    <col min="15620" max="15620" width="5" style="187" customWidth="1"/>
    <col min="15621" max="15621" width="8.5" style="187" bestFit="1" customWidth="1"/>
    <col min="15622" max="15622" width="5" style="187" customWidth="1"/>
    <col min="15623" max="15623" width="8.5" style="187" customWidth="1"/>
    <col min="15624" max="15624" width="5" style="187" customWidth="1"/>
    <col min="15625" max="15625" width="8.5" style="187" customWidth="1"/>
    <col min="15626" max="15626" width="5" style="187" customWidth="1"/>
    <col min="15627" max="15627" width="8.5" style="187" customWidth="1"/>
    <col min="15628" max="15628" width="5" style="187" bestFit="1" customWidth="1"/>
    <col min="15629" max="15629" width="6.25" style="187" customWidth="1"/>
    <col min="15630" max="15872" width="9" style="187"/>
    <col min="15873" max="15873" width="10" style="187" customWidth="1"/>
    <col min="15874" max="15874" width="5" style="187" bestFit="1" customWidth="1"/>
    <col min="15875" max="15875" width="8.5" style="187" bestFit="1" customWidth="1"/>
    <col min="15876" max="15876" width="5" style="187" customWidth="1"/>
    <col min="15877" max="15877" width="8.5" style="187" bestFit="1" customWidth="1"/>
    <col min="15878" max="15878" width="5" style="187" customWidth="1"/>
    <col min="15879" max="15879" width="8.5" style="187" customWidth="1"/>
    <col min="15880" max="15880" width="5" style="187" customWidth="1"/>
    <col min="15881" max="15881" width="8.5" style="187" customWidth="1"/>
    <col min="15882" max="15882" width="5" style="187" customWidth="1"/>
    <col min="15883" max="15883" width="8.5" style="187" customWidth="1"/>
    <col min="15884" max="15884" width="5" style="187" bestFit="1" customWidth="1"/>
    <col min="15885" max="15885" width="6.25" style="187" customWidth="1"/>
    <col min="15886" max="16128" width="9" style="187"/>
    <col min="16129" max="16129" width="10" style="187" customWidth="1"/>
    <col min="16130" max="16130" width="5" style="187" bestFit="1" customWidth="1"/>
    <col min="16131" max="16131" width="8.5" style="187" bestFit="1" customWidth="1"/>
    <col min="16132" max="16132" width="5" style="187" customWidth="1"/>
    <col min="16133" max="16133" width="8.5" style="187" bestFit="1" customWidth="1"/>
    <col min="16134" max="16134" width="5" style="187" customWidth="1"/>
    <col min="16135" max="16135" width="8.5" style="187" customWidth="1"/>
    <col min="16136" max="16136" width="5" style="187" customWidth="1"/>
    <col min="16137" max="16137" width="8.5" style="187" customWidth="1"/>
    <col min="16138" max="16138" width="5" style="187" customWidth="1"/>
    <col min="16139" max="16139" width="8.5" style="187" customWidth="1"/>
    <col min="16140" max="16140" width="5" style="187" bestFit="1" customWidth="1"/>
    <col min="16141" max="16141" width="6.25" style="187" customWidth="1"/>
    <col min="16142" max="16384" width="9" style="187"/>
  </cols>
  <sheetData>
    <row r="1" spans="1:13" ht="18" customHeight="1">
      <c r="A1" s="1333" t="s">
        <v>1901</v>
      </c>
      <c r="B1" s="1333"/>
      <c r="C1" s="1333"/>
      <c r="D1" s="1333"/>
      <c r="E1" s="1333"/>
      <c r="F1" s="1333"/>
      <c r="G1" s="1333"/>
      <c r="H1" s="494"/>
      <c r="I1" s="494"/>
      <c r="J1" s="494"/>
      <c r="K1" s="494"/>
      <c r="L1" s="494"/>
      <c r="M1" s="494"/>
    </row>
    <row r="2" spans="1:13" s="6" customFormat="1" ht="18" customHeight="1">
      <c r="A2" s="535"/>
      <c r="B2" s="535"/>
      <c r="C2" s="535"/>
      <c r="D2" s="535"/>
      <c r="E2" s="535"/>
      <c r="F2" s="535"/>
      <c r="G2" s="535"/>
      <c r="H2" s="536"/>
      <c r="I2" s="536"/>
      <c r="J2" s="536"/>
      <c r="K2" s="536"/>
      <c r="L2" s="536"/>
      <c r="M2" s="324" t="s">
        <v>1902</v>
      </c>
    </row>
    <row r="3" spans="1:13" s="6" customFormat="1" ht="31.5" customHeight="1">
      <c r="A3" s="1334" t="s">
        <v>1145</v>
      </c>
      <c r="B3" s="1154" t="s">
        <v>308</v>
      </c>
      <c r="C3" s="1154"/>
      <c r="D3" s="1154" t="s">
        <v>1903</v>
      </c>
      <c r="E3" s="1154"/>
      <c r="F3" s="1154" t="s">
        <v>1904</v>
      </c>
      <c r="G3" s="1154"/>
      <c r="H3" s="1154" t="s">
        <v>1905</v>
      </c>
      <c r="I3" s="1154"/>
      <c r="J3" s="1154" t="s">
        <v>1855</v>
      </c>
      <c r="K3" s="1154"/>
      <c r="L3" s="1154" t="s">
        <v>1906</v>
      </c>
      <c r="M3" s="1156" t="s">
        <v>1907</v>
      </c>
    </row>
    <row r="4" spans="1:13" s="6" customFormat="1" ht="31.5" customHeight="1">
      <c r="A4" s="1336"/>
      <c r="B4" s="249" t="s">
        <v>1908</v>
      </c>
      <c r="C4" s="249" t="s">
        <v>1909</v>
      </c>
      <c r="D4" s="249" t="s">
        <v>1908</v>
      </c>
      <c r="E4" s="249" t="s">
        <v>1909</v>
      </c>
      <c r="F4" s="249" t="s">
        <v>1908</v>
      </c>
      <c r="G4" s="249" t="s">
        <v>1909</v>
      </c>
      <c r="H4" s="249" t="s">
        <v>1908</v>
      </c>
      <c r="I4" s="249" t="s">
        <v>1909</v>
      </c>
      <c r="J4" s="249" t="s">
        <v>1908</v>
      </c>
      <c r="K4" s="249" t="s">
        <v>1909</v>
      </c>
      <c r="L4" s="1328"/>
      <c r="M4" s="1197"/>
    </row>
    <row r="5" spans="1:13" s="6" customFormat="1" ht="18" customHeight="1">
      <c r="A5" s="568" t="s">
        <v>925</v>
      </c>
      <c r="B5" s="313">
        <f t="shared" ref="B5:C7" si="0">D5+F5+H5+J5</f>
        <v>10</v>
      </c>
      <c r="C5" s="313">
        <f t="shared" si="0"/>
        <v>9021</v>
      </c>
      <c r="D5" s="313">
        <v>8</v>
      </c>
      <c r="E5" s="313">
        <v>8890</v>
      </c>
      <c r="F5" s="313">
        <v>0</v>
      </c>
      <c r="G5" s="313">
        <v>0</v>
      </c>
      <c r="H5" s="313">
        <v>2</v>
      </c>
      <c r="I5" s="313">
        <v>131</v>
      </c>
      <c r="J5" s="313">
        <v>0</v>
      </c>
      <c r="K5" s="313">
        <v>0</v>
      </c>
      <c r="L5" s="313">
        <v>0</v>
      </c>
      <c r="M5" s="313">
        <v>3</v>
      </c>
    </row>
    <row r="6" spans="1:13" s="6" customFormat="1" ht="18" customHeight="1">
      <c r="A6" s="569" t="s">
        <v>48</v>
      </c>
      <c r="B6" s="207">
        <f t="shared" si="0"/>
        <v>7</v>
      </c>
      <c r="C6" s="207">
        <f t="shared" si="0"/>
        <v>7335</v>
      </c>
      <c r="D6" s="207">
        <v>4</v>
      </c>
      <c r="E6" s="207">
        <v>7095</v>
      </c>
      <c r="F6" s="207">
        <v>1</v>
      </c>
      <c r="G6" s="207">
        <v>0</v>
      </c>
      <c r="H6" s="207">
        <v>2</v>
      </c>
      <c r="I6" s="207">
        <v>240</v>
      </c>
      <c r="J6" s="207">
        <v>0</v>
      </c>
      <c r="K6" s="207">
        <v>0</v>
      </c>
      <c r="L6" s="207">
        <v>0</v>
      </c>
      <c r="M6" s="207">
        <v>0</v>
      </c>
    </row>
    <row r="7" spans="1:13" s="6" customFormat="1" ht="18" customHeight="1">
      <c r="A7" s="570" t="s">
        <v>49</v>
      </c>
      <c r="B7" s="313">
        <f t="shared" si="0"/>
        <v>6</v>
      </c>
      <c r="C7" s="313">
        <f t="shared" si="0"/>
        <v>35563</v>
      </c>
      <c r="D7" s="313">
        <v>3</v>
      </c>
      <c r="E7" s="313">
        <v>34724</v>
      </c>
      <c r="F7" s="313">
        <v>1</v>
      </c>
      <c r="G7" s="313">
        <v>744</v>
      </c>
      <c r="H7" s="313">
        <v>1</v>
      </c>
      <c r="I7" s="313">
        <v>65</v>
      </c>
      <c r="J7" s="313">
        <v>1</v>
      </c>
      <c r="K7" s="313">
        <v>30</v>
      </c>
      <c r="L7" s="313">
        <v>0</v>
      </c>
      <c r="M7" s="313">
        <v>2</v>
      </c>
    </row>
    <row r="8" spans="1:13" s="6" customFormat="1" ht="18" customHeight="1">
      <c r="A8" s="569" t="s">
        <v>50</v>
      </c>
      <c r="B8" s="207">
        <f>D8+F8+H8+J8+L8</f>
        <v>10</v>
      </c>
      <c r="C8" s="207">
        <f>E8+G8+I8+K8</f>
        <v>23281</v>
      </c>
      <c r="D8" s="207">
        <v>4</v>
      </c>
      <c r="E8" s="207">
        <v>15931</v>
      </c>
      <c r="F8" s="207">
        <v>0</v>
      </c>
      <c r="G8" s="207">
        <v>0</v>
      </c>
      <c r="H8" s="207">
        <v>0</v>
      </c>
      <c r="I8" s="207">
        <v>2020</v>
      </c>
      <c r="J8" s="207">
        <v>6</v>
      </c>
      <c r="K8" s="207">
        <v>5330</v>
      </c>
      <c r="L8" s="207">
        <v>0</v>
      </c>
      <c r="M8" s="207">
        <v>1</v>
      </c>
    </row>
    <row r="9" spans="1:13" s="6" customFormat="1" ht="18" customHeight="1">
      <c r="A9" s="571" t="s">
        <v>51</v>
      </c>
      <c r="B9" s="547">
        <f>D9+F9+H9+J9</f>
        <v>11</v>
      </c>
      <c r="C9" s="547">
        <f>E9+G9+I9+K9</f>
        <v>5896</v>
      </c>
      <c r="D9" s="547">
        <v>4</v>
      </c>
      <c r="E9" s="547">
        <v>3563</v>
      </c>
      <c r="F9" s="547">
        <v>1</v>
      </c>
      <c r="G9" s="547">
        <v>0</v>
      </c>
      <c r="H9" s="547">
        <v>3</v>
      </c>
      <c r="I9" s="547">
        <v>2032</v>
      </c>
      <c r="J9" s="547">
        <v>3</v>
      </c>
      <c r="K9" s="547">
        <v>301</v>
      </c>
      <c r="L9" s="547">
        <v>1</v>
      </c>
      <c r="M9" s="547">
        <v>2</v>
      </c>
    </row>
    <row r="10" spans="1:13" s="6" customFormat="1" ht="31.5" customHeight="1">
      <c r="A10" s="322"/>
      <c r="B10" s="322"/>
      <c r="C10" s="322"/>
      <c r="D10" s="322"/>
      <c r="E10" s="322"/>
      <c r="F10" s="322"/>
      <c r="G10" s="322"/>
      <c r="H10" s="322"/>
      <c r="I10" s="322"/>
      <c r="J10" s="322"/>
      <c r="K10" s="322"/>
      <c r="L10" s="322"/>
      <c r="M10" s="324" t="s">
        <v>1900</v>
      </c>
    </row>
    <row r="11" spans="1:13" s="6" customFormat="1" ht="31.5" customHeight="1"/>
    <row r="12" spans="1:13" s="6" customFormat="1" ht="31.5" customHeight="1"/>
    <row r="13" spans="1:13" s="6" customFormat="1" ht="31.5" customHeight="1"/>
  </sheetData>
  <mergeCells count="9">
    <mergeCell ref="J3:K3"/>
    <mergeCell ref="L3:L4"/>
    <mergeCell ref="M3:M4"/>
    <mergeCell ref="A1:G1"/>
    <mergeCell ref="A3:A4"/>
    <mergeCell ref="B3:C3"/>
    <mergeCell ref="D3:E3"/>
    <mergeCell ref="F3:G3"/>
    <mergeCell ref="H3:I3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6"/>
  <dimension ref="A1:D12"/>
  <sheetViews>
    <sheetView zoomScaleNormal="100" zoomScaleSheetLayoutView="100" workbookViewId="0"/>
  </sheetViews>
  <sheetFormatPr defaultRowHeight="18" customHeight="1"/>
  <cols>
    <col min="1" max="1" width="21" style="187" customWidth="1"/>
    <col min="2" max="2" width="40.25" style="187" customWidth="1"/>
    <col min="3" max="16384" width="9" style="187"/>
  </cols>
  <sheetData>
    <row r="1" spans="1:4" ht="18" customHeight="1">
      <c r="A1" s="1446" t="s">
        <v>1910</v>
      </c>
      <c r="B1" s="1446"/>
      <c r="C1" s="1472"/>
      <c r="D1" s="1472"/>
    </row>
    <row r="2" spans="1:4" s="6" customFormat="1" ht="18" customHeight="1">
      <c r="A2" s="778"/>
      <c r="B2" s="324" t="s">
        <v>447</v>
      </c>
      <c r="C2" s="7"/>
      <c r="D2" s="7"/>
    </row>
    <row r="3" spans="1:4" s="6" customFormat="1" ht="18" customHeight="1">
      <c r="A3" s="627" t="s">
        <v>1891</v>
      </c>
      <c r="B3" s="318" t="s">
        <v>137</v>
      </c>
    </row>
    <row r="4" spans="1:4" s="6" customFormat="1" ht="18" customHeight="1">
      <c r="A4" s="1090" t="s">
        <v>47</v>
      </c>
      <c r="B4" s="925">
        <v>22783</v>
      </c>
    </row>
    <row r="5" spans="1:4" s="6" customFormat="1" ht="18" customHeight="1">
      <c r="A5" s="43" t="s">
        <v>48</v>
      </c>
      <c r="B5" s="206">
        <v>22782</v>
      </c>
    </row>
    <row r="6" spans="1:4" s="6" customFormat="1" ht="18" customHeight="1">
      <c r="A6" s="167" t="s">
        <v>49</v>
      </c>
      <c r="B6" s="926">
        <v>22802</v>
      </c>
    </row>
    <row r="7" spans="1:4" s="6" customFormat="1" ht="18" customHeight="1">
      <c r="A7" s="43" t="s">
        <v>50</v>
      </c>
      <c r="B7" s="206">
        <v>22751</v>
      </c>
    </row>
    <row r="8" spans="1:4" s="6" customFormat="1" ht="18" customHeight="1">
      <c r="A8" s="709" t="s">
        <v>51</v>
      </c>
      <c r="B8" s="927">
        <v>22750</v>
      </c>
    </row>
    <row r="9" spans="1:4" s="6" customFormat="1" ht="18" customHeight="1">
      <c r="A9" s="322" t="s">
        <v>1911</v>
      </c>
      <c r="B9" s="324" t="s">
        <v>1912</v>
      </c>
      <c r="C9" s="338"/>
      <c r="D9" s="338"/>
    </row>
    <row r="10" spans="1:4" s="6" customFormat="1" ht="18" customHeight="1">
      <c r="A10" s="322"/>
      <c r="B10" s="322"/>
      <c r="C10" s="338"/>
    </row>
    <row r="11" spans="1:4" s="6" customFormat="1" ht="18" customHeight="1">
      <c r="A11" s="322"/>
      <c r="B11" s="322"/>
      <c r="C11" s="338"/>
    </row>
    <row r="12" spans="1:4" s="6" customFormat="1" ht="18" customHeight="1"/>
  </sheetData>
  <mergeCells count="1">
    <mergeCell ref="A1:D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7"/>
  <dimension ref="A1:D8"/>
  <sheetViews>
    <sheetView zoomScaleNormal="100" zoomScaleSheetLayoutView="100" workbookViewId="0"/>
  </sheetViews>
  <sheetFormatPr defaultRowHeight="18" customHeight="1"/>
  <cols>
    <col min="1" max="3" width="18.125" style="187" customWidth="1"/>
    <col min="4" max="16384" width="9" style="187"/>
  </cols>
  <sheetData>
    <row r="1" spans="1:4" ht="18" customHeight="1">
      <c r="A1" s="1333" t="s">
        <v>1913</v>
      </c>
      <c r="B1" s="1333"/>
      <c r="C1" s="1518"/>
    </row>
    <row r="2" spans="1:4" s="6" customFormat="1" ht="18" customHeight="1">
      <c r="A2" s="560"/>
      <c r="B2" s="536"/>
      <c r="C2" s="10" t="s">
        <v>1914</v>
      </c>
    </row>
    <row r="3" spans="1:4" s="6" customFormat="1" ht="18" customHeight="1">
      <c r="A3" s="627" t="s">
        <v>1145</v>
      </c>
      <c r="B3" s="317" t="s">
        <v>1915</v>
      </c>
      <c r="C3" s="318" t="s">
        <v>1916</v>
      </c>
      <c r="D3" s="265"/>
    </row>
    <row r="4" spans="1:4" s="6" customFormat="1" ht="18" customHeight="1">
      <c r="A4" s="789" t="s">
        <v>1161</v>
      </c>
      <c r="B4" s="889">
        <v>1977</v>
      </c>
      <c r="C4" s="922">
        <v>56</v>
      </c>
      <c r="D4" s="265"/>
    </row>
    <row r="5" spans="1:4" s="6" customFormat="1" ht="18" customHeight="1">
      <c r="A5" s="322" t="s">
        <v>1917</v>
      </c>
      <c r="B5" s="324"/>
      <c r="C5" s="242" t="s">
        <v>1912</v>
      </c>
    </row>
    <row r="6" spans="1:4" s="6" customFormat="1" ht="18" customHeight="1">
      <c r="A6" s="1429"/>
      <c r="B6" s="1429"/>
      <c r="C6" s="265"/>
    </row>
    <row r="7" spans="1:4" s="6" customFormat="1" ht="18" customHeight="1">
      <c r="A7" s="905"/>
      <c r="B7" s="905"/>
      <c r="C7" s="265"/>
    </row>
    <row r="8" spans="1:4" s="6" customFormat="1" ht="18" customHeight="1">
      <c r="A8" s="905"/>
      <c r="B8" s="905"/>
      <c r="C8" s="265"/>
    </row>
  </sheetData>
  <mergeCells count="2">
    <mergeCell ref="A1:C1"/>
    <mergeCell ref="A6:B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8"/>
  <dimension ref="A1:I12"/>
  <sheetViews>
    <sheetView zoomScaleNormal="100" zoomScaleSheetLayoutView="100" workbookViewId="0"/>
  </sheetViews>
  <sheetFormatPr defaultRowHeight="18" customHeight="1"/>
  <cols>
    <col min="1" max="1" width="10.5" style="187" customWidth="1"/>
    <col min="2" max="9" width="9.375" style="187" customWidth="1"/>
    <col min="10" max="16384" width="9" style="187"/>
  </cols>
  <sheetData>
    <row r="1" spans="1:9" ht="18" customHeight="1">
      <c r="A1" s="1333" t="s">
        <v>1918</v>
      </c>
      <c r="B1" s="1333"/>
      <c r="C1" s="1333"/>
      <c r="D1" s="1333"/>
      <c r="E1" s="1333"/>
      <c r="F1" s="1333"/>
      <c r="G1" s="1333"/>
      <c r="H1" s="1333"/>
    </row>
    <row r="2" spans="1:9" s="6" customFormat="1" ht="18" customHeight="1">
      <c r="A2" s="560"/>
      <c r="B2" s="560"/>
      <c r="C2" s="560"/>
      <c r="D2" s="560"/>
      <c r="E2" s="560"/>
      <c r="F2" s="560"/>
      <c r="G2" s="560"/>
      <c r="H2" s="324"/>
      <c r="I2" s="324" t="s">
        <v>1919</v>
      </c>
    </row>
    <row r="3" spans="1:9" s="6" customFormat="1" ht="18" customHeight="1">
      <c r="A3" s="1334" t="s">
        <v>1145</v>
      </c>
      <c r="B3" s="1334" t="s">
        <v>1920</v>
      </c>
      <c r="C3" s="1154"/>
      <c r="D3" s="1154" t="s">
        <v>1921</v>
      </c>
      <c r="E3" s="1154"/>
      <c r="F3" s="1154"/>
      <c r="G3" s="1154"/>
      <c r="H3" s="1154"/>
      <c r="I3" s="1156"/>
    </row>
    <row r="4" spans="1:9" s="6" customFormat="1" ht="18" customHeight="1">
      <c r="A4" s="1336"/>
      <c r="B4" s="1212" t="s">
        <v>1922</v>
      </c>
      <c r="C4" s="886"/>
      <c r="D4" s="1197" t="s">
        <v>617</v>
      </c>
      <c r="E4" s="886"/>
      <c r="F4" s="1197" t="s">
        <v>1906</v>
      </c>
      <c r="G4" s="886"/>
      <c r="H4" s="1197" t="s">
        <v>1923</v>
      </c>
      <c r="I4" s="829"/>
    </row>
    <row r="5" spans="1:9" s="6" customFormat="1" ht="24">
      <c r="A5" s="1336"/>
      <c r="B5" s="1212"/>
      <c r="C5" s="923" t="s">
        <v>1924</v>
      </c>
      <c r="D5" s="1197"/>
      <c r="E5" s="923" t="s">
        <v>1924</v>
      </c>
      <c r="F5" s="1197"/>
      <c r="G5" s="923" t="s">
        <v>1924</v>
      </c>
      <c r="H5" s="1197"/>
      <c r="I5" s="828" t="s">
        <v>1924</v>
      </c>
    </row>
    <row r="6" spans="1:9" s="6" customFormat="1" ht="18" customHeight="1">
      <c r="A6" s="568" t="s">
        <v>47</v>
      </c>
      <c r="B6" s="246">
        <v>124</v>
      </c>
      <c r="C6" s="247">
        <v>3</v>
      </c>
      <c r="D6" s="247">
        <f>SUM(F6,H6)</f>
        <v>153</v>
      </c>
      <c r="E6" s="247">
        <f>SUM(G6,I6)</f>
        <v>4</v>
      </c>
      <c r="F6" s="247">
        <v>2</v>
      </c>
      <c r="G6" s="247">
        <v>1</v>
      </c>
      <c r="H6" s="247">
        <v>151</v>
      </c>
      <c r="I6" s="247">
        <v>3</v>
      </c>
    </row>
    <row r="7" spans="1:9" s="6" customFormat="1" ht="18" customHeight="1">
      <c r="A7" s="569" t="s">
        <v>48</v>
      </c>
      <c r="B7" s="202">
        <v>112</v>
      </c>
      <c r="C7" s="46">
        <v>1</v>
      </c>
      <c r="D7" s="46">
        <f t="shared" ref="D7:E10" si="0">SUM(F7,H7)</f>
        <v>133</v>
      </c>
      <c r="E7" s="46">
        <f t="shared" si="0"/>
        <v>4</v>
      </c>
      <c r="F7" s="46">
        <v>1</v>
      </c>
      <c r="G7" s="46">
        <v>0</v>
      </c>
      <c r="H7" s="46">
        <v>132</v>
      </c>
      <c r="I7" s="46">
        <v>4</v>
      </c>
    </row>
    <row r="8" spans="1:9" s="6" customFormat="1" ht="18" customHeight="1">
      <c r="A8" s="570" t="s">
        <v>49</v>
      </c>
      <c r="B8" s="226">
        <v>86</v>
      </c>
      <c r="C8" s="31">
        <v>4</v>
      </c>
      <c r="D8" s="31">
        <f t="shared" si="0"/>
        <v>108</v>
      </c>
      <c r="E8" s="31">
        <f t="shared" si="0"/>
        <v>11</v>
      </c>
      <c r="F8" s="31">
        <v>2</v>
      </c>
      <c r="G8" s="31">
        <v>0</v>
      </c>
      <c r="H8" s="31">
        <v>106</v>
      </c>
      <c r="I8" s="31">
        <v>11</v>
      </c>
    </row>
    <row r="9" spans="1:9" s="6" customFormat="1" ht="18" customHeight="1">
      <c r="A9" s="569" t="s">
        <v>50</v>
      </c>
      <c r="B9" s="202">
        <v>68</v>
      </c>
      <c r="C9" s="46">
        <v>3</v>
      </c>
      <c r="D9" s="46">
        <f t="shared" si="0"/>
        <v>80</v>
      </c>
      <c r="E9" s="46">
        <f t="shared" si="0"/>
        <v>6</v>
      </c>
      <c r="F9" s="46">
        <v>1</v>
      </c>
      <c r="G9" s="46">
        <v>1</v>
      </c>
      <c r="H9" s="46">
        <v>79</v>
      </c>
      <c r="I9" s="46">
        <v>5</v>
      </c>
    </row>
    <row r="10" spans="1:9" s="6" customFormat="1" ht="18" customHeight="1">
      <c r="A10" s="571" t="s">
        <v>51</v>
      </c>
      <c r="B10" s="229">
        <v>48</v>
      </c>
      <c r="C10" s="39">
        <v>0</v>
      </c>
      <c r="D10" s="39">
        <f t="shared" si="0"/>
        <v>53</v>
      </c>
      <c r="E10" s="39">
        <f t="shared" si="0"/>
        <v>0</v>
      </c>
      <c r="F10" s="39">
        <v>0</v>
      </c>
      <c r="G10" s="39">
        <v>0</v>
      </c>
      <c r="H10" s="39">
        <v>53</v>
      </c>
      <c r="I10" s="39">
        <v>0</v>
      </c>
    </row>
    <row r="11" spans="1:9" s="6" customFormat="1" ht="18" customHeight="1">
      <c r="A11" s="322"/>
      <c r="B11" s="536"/>
      <c r="C11" s="536"/>
      <c r="D11" s="536"/>
      <c r="E11" s="536"/>
      <c r="F11" s="536"/>
      <c r="G11" s="536"/>
      <c r="H11" s="324"/>
      <c r="I11" s="324" t="s">
        <v>1912</v>
      </c>
    </row>
    <row r="12" spans="1:9" s="6" customFormat="1" ht="18" customHeight="1">
      <c r="A12" s="322"/>
      <c r="B12" s="322"/>
      <c r="C12" s="322"/>
      <c r="D12" s="322"/>
      <c r="E12" s="322"/>
      <c r="F12" s="322"/>
      <c r="G12" s="322"/>
      <c r="H12" s="324"/>
      <c r="I12" s="322"/>
    </row>
  </sheetData>
  <mergeCells count="8">
    <mergeCell ref="A1:H1"/>
    <mergeCell ref="A3:A5"/>
    <mergeCell ref="B3:C3"/>
    <mergeCell ref="D3:I3"/>
    <mergeCell ref="B4:B5"/>
    <mergeCell ref="D4:D5"/>
    <mergeCell ref="F4:F5"/>
    <mergeCell ref="H4:H5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9"/>
  <dimension ref="A1:I10"/>
  <sheetViews>
    <sheetView zoomScaleNormal="100" zoomScaleSheetLayoutView="100" workbookViewId="0"/>
  </sheetViews>
  <sheetFormatPr defaultRowHeight="18" customHeight="1"/>
  <cols>
    <col min="1" max="1" width="10.5" style="187" customWidth="1"/>
    <col min="2" max="8" width="10.75" style="187" customWidth="1"/>
    <col min="9" max="16384" width="9" style="187"/>
  </cols>
  <sheetData>
    <row r="1" spans="1:9" ht="18" customHeight="1">
      <c r="A1" s="1519" t="s">
        <v>1925</v>
      </c>
      <c r="B1" s="1519"/>
      <c r="C1" s="1519"/>
      <c r="D1" s="1519"/>
      <c r="E1" s="1520"/>
      <c r="F1" s="1520"/>
      <c r="G1" s="1520"/>
      <c r="H1" s="1520"/>
      <c r="I1" s="192"/>
    </row>
    <row r="2" spans="1:9" s="6" customFormat="1" ht="18" customHeight="1">
      <c r="A2" s="560"/>
      <c r="B2" s="560"/>
      <c r="C2" s="560"/>
      <c r="D2" s="560"/>
      <c r="E2" s="890"/>
      <c r="F2" s="890"/>
      <c r="G2" s="890"/>
      <c r="H2" s="324" t="s">
        <v>225</v>
      </c>
    </row>
    <row r="3" spans="1:9" s="6" customFormat="1" ht="18" customHeight="1">
      <c r="A3" s="627" t="s">
        <v>1891</v>
      </c>
      <c r="B3" s="317" t="s">
        <v>308</v>
      </c>
      <c r="C3" s="317" t="s">
        <v>1926</v>
      </c>
      <c r="D3" s="317" t="s">
        <v>1927</v>
      </c>
      <c r="E3" s="317" t="s">
        <v>1928</v>
      </c>
      <c r="F3" s="317" t="s">
        <v>1929</v>
      </c>
      <c r="G3" s="317" t="s">
        <v>1930</v>
      </c>
      <c r="H3" s="318" t="s">
        <v>1855</v>
      </c>
    </row>
    <row r="4" spans="1:9" s="6" customFormat="1" ht="18" customHeight="1">
      <c r="A4" s="924" t="s">
        <v>47</v>
      </c>
      <c r="B4" s="925">
        <f>SUM(C4:H4)</f>
        <v>176</v>
      </c>
      <c r="C4" s="292">
        <v>0</v>
      </c>
      <c r="D4" s="292">
        <v>16</v>
      </c>
      <c r="E4" s="292">
        <v>116</v>
      </c>
      <c r="F4" s="292">
        <v>10</v>
      </c>
      <c r="G4" s="292">
        <v>0</v>
      </c>
      <c r="H4" s="292">
        <v>34</v>
      </c>
    </row>
    <row r="5" spans="1:9" s="6" customFormat="1" ht="18" customHeight="1">
      <c r="A5" s="569" t="s">
        <v>48</v>
      </c>
      <c r="B5" s="206">
        <f t="shared" ref="B5:B8" si="0">SUM(C5:H5)</f>
        <v>227</v>
      </c>
      <c r="C5" s="207">
        <v>2</v>
      </c>
      <c r="D5" s="207">
        <v>11</v>
      </c>
      <c r="E5" s="207">
        <v>171</v>
      </c>
      <c r="F5" s="207">
        <v>8</v>
      </c>
      <c r="G5" s="207">
        <v>2</v>
      </c>
      <c r="H5" s="207">
        <v>33</v>
      </c>
    </row>
    <row r="6" spans="1:9" s="6" customFormat="1" ht="18" customHeight="1">
      <c r="A6" s="790" t="s">
        <v>49</v>
      </c>
      <c r="B6" s="926">
        <f t="shared" si="0"/>
        <v>180</v>
      </c>
      <c r="C6" s="176">
        <v>1</v>
      </c>
      <c r="D6" s="176">
        <v>12</v>
      </c>
      <c r="E6" s="176">
        <v>139</v>
      </c>
      <c r="F6" s="176">
        <v>5</v>
      </c>
      <c r="G6" s="176">
        <v>0</v>
      </c>
      <c r="H6" s="176">
        <v>23</v>
      </c>
    </row>
    <row r="7" spans="1:9" s="6" customFormat="1" ht="18" customHeight="1">
      <c r="A7" s="569" t="s">
        <v>50</v>
      </c>
      <c r="B7" s="206">
        <f t="shared" si="0"/>
        <v>177</v>
      </c>
      <c r="C7" s="207">
        <v>0</v>
      </c>
      <c r="D7" s="207">
        <v>7</v>
      </c>
      <c r="E7" s="207">
        <v>123</v>
      </c>
      <c r="F7" s="207">
        <v>7</v>
      </c>
      <c r="G7" s="207">
        <v>3</v>
      </c>
      <c r="H7" s="207">
        <v>37</v>
      </c>
    </row>
    <row r="8" spans="1:9" s="6" customFormat="1" ht="18" customHeight="1">
      <c r="A8" s="791" t="s">
        <v>51</v>
      </c>
      <c r="B8" s="927">
        <f t="shared" si="0"/>
        <v>147</v>
      </c>
      <c r="C8" s="305">
        <v>0</v>
      </c>
      <c r="D8" s="305">
        <v>3</v>
      </c>
      <c r="E8" s="305">
        <v>106</v>
      </c>
      <c r="F8" s="305">
        <v>7</v>
      </c>
      <c r="G8" s="305">
        <v>1</v>
      </c>
      <c r="H8" s="305">
        <v>30</v>
      </c>
    </row>
    <row r="9" spans="1:9" s="6" customFormat="1" ht="18" customHeight="1">
      <c r="A9" s="322"/>
      <c r="B9" s="322"/>
      <c r="C9" s="322"/>
      <c r="D9" s="322"/>
      <c r="E9" s="322"/>
      <c r="F9" s="322"/>
      <c r="G9" s="322"/>
      <c r="H9" s="324" t="s">
        <v>1931</v>
      </c>
    </row>
    <row r="10" spans="1:9" s="6" customFormat="1" ht="18" customHeight="1">
      <c r="A10" s="1337"/>
      <c r="B10" s="1337"/>
      <c r="C10" s="1337"/>
      <c r="D10" s="1337"/>
      <c r="E10" s="1339"/>
      <c r="F10" s="1339"/>
      <c r="G10" s="1339"/>
      <c r="H10" s="1339"/>
    </row>
  </sheetData>
  <mergeCells count="3">
    <mergeCell ref="A1:H1"/>
    <mergeCell ref="A10:D10"/>
    <mergeCell ref="E10:H10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0"/>
  <dimension ref="A1:G47"/>
  <sheetViews>
    <sheetView zoomScaleNormal="100" zoomScaleSheetLayoutView="100" workbookViewId="0"/>
  </sheetViews>
  <sheetFormatPr defaultRowHeight="20.100000000000001" customHeight="1"/>
  <cols>
    <col min="1" max="1" width="34.375" style="931" customWidth="1"/>
    <col min="2" max="5" width="13.75" style="929" customWidth="1"/>
    <col min="6" max="6" width="13.75" style="930" customWidth="1"/>
    <col min="7" max="10" width="12.625" style="931" customWidth="1"/>
    <col min="11" max="16384" width="9" style="931"/>
  </cols>
  <sheetData>
    <row r="1" spans="1:7" ht="18" customHeight="1">
      <c r="A1" s="928" t="s">
        <v>1932</v>
      </c>
    </row>
    <row r="2" spans="1:7" s="932" customFormat="1" ht="18" customHeight="1">
      <c r="F2" s="933" t="s">
        <v>1933</v>
      </c>
      <c r="G2" s="934"/>
    </row>
    <row r="3" spans="1:7" s="932" customFormat="1" ht="18" customHeight="1">
      <c r="A3" s="1523" t="s">
        <v>1934</v>
      </c>
      <c r="B3" s="1521" t="s">
        <v>1935</v>
      </c>
      <c r="C3" s="1521" t="s">
        <v>1936</v>
      </c>
      <c r="D3" s="1521" t="s">
        <v>1937</v>
      </c>
      <c r="E3" s="1521" t="s">
        <v>1938</v>
      </c>
      <c r="F3" s="1521" t="s">
        <v>1939</v>
      </c>
    </row>
    <row r="4" spans="1:7" s="932" customFormat="1" ht="18" customHeight="1">
      <c r="A4" s="1524"/>
      <c r="B4" s="1522"/>
      <c r="C4" s="1522"/>
      <c r="D4" s="1522"/>
      <c r="E4" s="1522"/>
      <c r="F4" s="1522"/>
    </row>
    <row r="5" spans="1:7" s="932" customFormat="1" ht="18" customHeight="1">
      <c r="A5" s="935" t="s">
        <v>1940</v>
      </c>
      <c r="B5" s="936">
        <v>3946281</v>
      </c>
      <c r="C5" s="936">
        <v>4031330</v>
      </c>
      <c r="D5" s="936">
        <v>4103225</v>
      </c>
      <c r="E5" s="937">
        <v>4176306</v>
      </c>
      <c r="F5" s="937">
        <v>4144610</v>
      </c>
      <c r="G5" s="934"/>
    </row>
    <row r="6" spans="1:7" s="932" customFormat="1" ht="18" customHeight="1">
      <c r="A6" s="938" t="s">
        <v>1941</v>
      </c>
      <c r="B6" s="939">
        <v>128841</v>
      </c>
      <c r="C6" s="939">
        <v>128502</v>
      </c>
      <c r="D6" s="939">
        <v>129763</v>
      </c>
      <c r="E6" s="940">
        <v>143434</v>
      </c>
      <c r="F6" s="940">
        <v>160517</v>
      </c>
    </row>
    <row r="7" spans="1:7" s="932" customFormat="1" ht="18" customHeight="1">
      <c r="A7" s="941" t="s">
        <v>1942</v>
      </c>
      <c r="B7" s="936">
        <v>6852</v>
      </c>
      <c r="C7" s="936">
        <v>9695</v>
      </c>
      <c r="D7" s="936">
        <v>8970</v>
      </c>
      <c r="E7" s="937">
        <v>5552</v>
      </c>
      <c r="F7" s="937">
        <v>5601</v>
      </c>
    </row>
    <row r="8" spans="1:7" s="932" customFormat="1" ht="18" customHeight="1">
      <c r="A8" s="938" t="s">
        <v>1943</v>
      </c>
      <c r="B8" s="939">
        <v>13518</v>
      </c>
      <c r="C8" s="939">
        <v>19011</v>
      </c>
      <c r="D8" s="939">
        <v>14723</v>
      </c>
      <c r="E8" s="940">
        <v>17122</v>
      </c>
      <c r="F8" s="940">
        <v>14698</v>
      </c>
    </row>
    <row r="9" spans="1:7" s="932" customFormat="1" ht="18" customHeight="1">
      <c r="A9" s="941" t="s">
        <v>1944</v>
      </c>
      <c r="B9" s="936">
        <v>8922</v>
      </c>
      <c r="C9" s="936">
        <v>20927</v>
      </c>
      <c r="D9" s="936">
        <v>12389</v>
      </c>
      <c r="E9" s="937">
        <v>10054</v>
      </c>
      <c r="F9" s="937">
        <v>19920</v>
      </c>
    </row>
    <row r="10" spans="1:7" s="932" customFormat="1" ht="18" customHeight="1">
      <c r="A10" s="938" t="s">
        <v>1945</v>
      </c>
      <c r="B10" s="942" t="s">
        <v>246</v>
      </c>
      <c r="C10" s="942" t="s">
        <v>246</v>
      </c>
      <c r="D10" s="942" t="s">
        <v>246</v>
      </c>
      <c r="E10" s="943" t="s">
        <v>246</v>
      </c>
      <c r="F10" s="940">
        <v>29652</v>
      </c>
    </row>
    <row r="11" spans="1:7" s="932" customFormat="1" ht="18" customHeight="1">
      <c r="A11" s="941" t="s">
        <v>1946</v>
      </c>
      <c r="B11" s="936">
        <v>629117</v>
      </c>
      <c r="C11" s="936">
        <v>652567</v>
      </c>
      <c r="D11" s="936">
        <v>685879</v>
      </c>
      <c r="E11" s="937">
        <v>643262</v>
      </c>
      <c r="F11" s="937">
        <v>775289</v>
      </c>
    </row>
    <row r="12" spans="1:7" s="932" customFormat="1" ht="18" customHeight="1">
      <c r="A12" s="938" t="s">
        <v>1947</v>
      </c>
      <c r="B12" s="939">
        <v>21796</v>
      </c>
      <c r="C12" s="939">
        <v>21402</v>
      </c>
      <c r="D12" s="939">
        <v>21412</v>
      </c>
      <c r="E12" s="940">
        <v>22892</v>
      </c>
      <c r="F12" s="940">
        <v>23064</v>
      </c>
    </row>
    <row r="13" spans="1:7" s="932" customFormat="1" ht="18" customHeight="1">
      <c r="A13" s="941" t="s">
        <v>1948</v>
      </c>
      <c r="B13" s="936">
        <v>24852</v>
      </c>
      <c r="C13" s="936">
        <v>31949</v>
      </c>
      <c r="D13" s="936">
        <v>33671</v>
      </c>
      <c r="E13" s="937">
        <v>17265</v>
      </c>
      <c r="F13" s="937"/>
    </row>
    <row r="14" spans="1:7" s="932" customFormat="1" ht="18" customHeight="1">
      <c r="A14" s="938" t="s">
        <v>1949</v>
      </c>
      <c r="B14" s="939">
        <v>628</v>
      </c>
      <c r="C14" s="939">
        <v>587</v>
      </c>
      <c r="D14" s="939">
        <v>552</v>
      </c>
      <c r="E14" s="940">
        <v>690</v>
      </c>
      <c r="F14" s="940">
        <v>720</v>
      </c>
    </row>
    <row r="15" spans="1:7" s="932" customFormat="1" ht="18" customHeight="1">
      <c r="A15" s="941" t="s">
        <v>1950</v>
      </c>
      <c r="B15" s="936">
        <v>19412</v>
      </c>
      <c r="C15" s="936">
        <v>21599</v>
      </c>
      <c r="D15" s="936">
        <v>28074</v>
      </c>
      <c r="E15" s="937">
        <v>116592</v>
      </c>
      <c r="F15" s="937">
        <v>41438</v>
      </c>
    </row>
    <row r="16" spans="1:7" s="932" customFormat="1" ht="18" customHeight="1">
      <c r="A16" s="938" t="s">
        <v>1951</v>
      </c>
      <c r="B16" s="939">
        <v>4194408</v>
      </c>
      <c r="C16" s="939">
        <v>4348811</v>
      </c>
      <c r="D16" s="939">
        <v>4328640</v>
      </c>
      <c r="E16" s="940">
        <v>4346123</v>
      </c>
      <c r="F16" s="940">
        <v>4524501</v>
      </c>
    </row>
    <row r="17" spans="1:6" s="932" customFormat="1" ht="18" customHeight="1">
      <c r="A17" s="941" t="s">
        <v>1952</v>
      </c>
      <c r="B17" s="936">
        <v>4318</v>
      </c>
      <c r="C17" s="936">
        <v>4310</v>
      </c>
      <c r="D17" s="936">
        <v>4000</v>
      </c>
      <c r="E17" s="937">
        <v>3635</v>
      </c>
      <c r="F17" s="937">
        <v>3720</v>
      </c>
    </row>
    <row r="18" spans="1:6" s="932" customFormat="1" ht="18" customHeight="1">
      <c r="A18" s="938" t="s">
        <v>1953</v>
      </c>
      <c r="B18" s="939">
        <v>145913</v>
      </c>
      <c r="C18" s="939">
        <v>147093</v>
      </c>
      <c r="D18" s="939">
        <v>151878</v>
      </c>
      <c r="E18" s="940">
        <v>115825</v>
      </c>
      <c r="F18" s="940">
        <v>88434</v>
      </c>
    </row>
    <row r="19" spans="1:6" s="932" customFormat="1" ht="18" customHeight="1">
      <c r="A19" s="941" t="s">
        <v>1954</v>
      </c>
      <c r="B19" s="936">
        <v>126884</v>
      </c>
      <c r="C19" s="936">
        <v>121683</v>
      </c>
      <c r="D19" s="936">
        <v>124300</v>
      </c>
      <c r="E19" s="937">
        <v>117357</v>
      </c>
      <c r="F19" s="937">
        <v>113716</v>
      </c>
    </row>
    <row r="20" spans="1:6" s="932" customFormat="1" ht="18" customHeight="1">
      <c r="A20" s="938" t="s">
        <v>1955</v>
      </c>
      <c r="B20" s="939">
        <v>1841532</v>
      </c>
      <c r="C20" s="939">
        <v>1839311</v>
      </c>
      <c r="D20" s="939">
        <v>1710883</v>
      </c>
      <c r="E20" s="940">
        <v>1994747</v>
      </c>
      <c r="F20" s="940">
        <v>6178245</v>
      </c>
    </row>
    <row r="21" spans="1:6" s="932" customFormat="1" ht="18" customHeight="1">
      <c r="A21" s="941" t="s">
        <v>1956</v>
      </c>
      <c r="B21" s="936">
        <v>1121962</v>
      </c>
      <c r="C21" s="936">
        <v>1114002</v>
      </c>
      <c r="D21" s="936">
        <v>1024008</v>
      </c>
      <c r="E21" s="937">
        <v>1132864</v>
      </c>
      <c r="F21" s="937">
        <v>1185758</v>
      </c>
    </row>
    <row r="22" spans="1:6" s="932" customFormat="1" ht="18" customHeight="1">
      <c r="A22" s="938" t="s">
        <v>1957</v>
      </c>
      <c r="B22" s="939">
        <v>45490</v>
      </c>
      <c r="C22" s="939">
        <v>38913</v>
      </c>
      <c r="D22" s="939">
        <v>47731</v>
      </c>
      <c r="E22" s="940">
        <v>28332</v>
      </c>
      <c r="F22" s="940">
        <v>23223</v>
      </c>
    </row>
    <row r="23" spans="1:6" s="932" customFormat="1" ht="18" customHeight="1">
      <c r="A23" s="941" t="s">
        <v>1958</v>
      </c>
      <c r="B23" s="936">
        <v>35144</v>
      </c>
      <c r="C23" s="936">
        <v>9733</v>
      </c>
      <c r="D23" s="936">
        <v>48257</v>
      </c>
      <c r="E23" s="937">
        <v>8267</v>
      </c>
      <c r="F23" s="937">
        <v>45681</v>
      </c>
    </row>
    <row r="24" spans="1:6" s="932" customFormat="1" ht="18" customHeight="1">
      <c r="A24" s="938" t="s">
        <v>1959</v>
      </c>
      <c r="B24" s="939">
        <v>740335</v>
      </c>
      <c r="C24" s="939">
        <v>931863</v>
      </c>
      <c r="D24" s="939">
        <v>980866</v>
      </c>
      <c r="E24" s="940">
        <v>764405</v>
      </c>
      <c r="F24" s="940">
        <v>1451271</v>
      </c>
    </row>
    <row r="25" spans="1:6" s="932" customFormat="1" ht="18" customHeight="1">
      <c r="A25" s="941" t="s">
        <v>1960</v>
      </c>
      <c r="B25" s="936">
        <v>939094</v>
      </c>
      <c r="C25" s="936">
        <v>719185</v>
      </c>
      <c r="D25" s="936">
        <v>874758</v>
      </c>
      <c r="E25" s="937">
        <v>925682</v>
      </c>
      <c r="F25" s="937">
        <v>712991</v>
      </c>
    </row>
    <row r="26" spans="1:6" s="932" customFormat="1" ht="18" customHeight="1">
      <c r="A26" s="938" t="s">
        <v>1961</v>
      </c>
      <c r="B26" s="939">
        <v>281351</v>
      </c>
      <c r="C26" s="939">
        <v>304828</v>
      </c>
      <c r="D26" s="939">
        <v>314353</v>
      </c>
      <c r="E26" s="940">
        <v>361546</v>
      </c>
      <c r="F26" s="940">
        <v>330978</v>
      </c>
    </row>
    <row r="27" spans="1:6" s="932" customFormat="1" ht="18" customHeight="1">
      <c r="A27" s="941" t="s">
        <v>1962</v>
      </c>
      <c r="B27" s="936">
        <v>886600</v>
      </c>
      <c r="C27" s="936">
        <v>880600</v>
      </c>
      <c r="D27" s="936">
        <v>1390700</v>
      </c>
      <c r="E27" s="937">
        <v>1952800</v>
      </c>
      <c r="F27" s="937">
        <v>756100</v>
      </c>
    </row>
    <row r="28" spans="1:6" s="932" customFormat="1" ht="18" customHeight="1">
      <c r="A28" s="938" t="s">
        <v>1963</v>
      </c>
      <c r="B28" s="942" t="s">
        <v>246</v>
      </c>
      <c r="C28" s="942" t="s">
        <v>246</v>
      </c>
      <c r="D28" s="942" t="s">
        <v>246</v>
      </c>
      <c r="E28" s="940">
        <v>5299</v>
      </c>
      <c r="F28" s="940">
        <v>9428</v>
      </c>
    </row>
    <row r="29" spans="1:6" s="932" customFormat="1" ht="18" customHeight="1">
      <c r="A29" s="944" t="s">
        <v>60</v>
      </c>
      <c r="B29" s="945">
        <v>15163250</v>
      </c>
      <c r="C29" s="945">
        <v>15397901</v>
      </c>
      <c r="D29" s="945">
        <v>16039032</v>
      </c>
      <c r="E29" s="946">
        <v>16910051</v>
      </c>
      <c r="F29" s="946">
        <v>20639555</v>
      </c>
    </row>
    <row r="30" spans="1:6" s="932" customFormat="1" ht="18" customHeight="1">
      <c r="A30" s="947"/>
      <c r="B30" s="948"/>
      <c r="C30" s="948"/>
      <c r="D30" s="948"/>
      <c r="E30" s="948"/>
      <c r="F30" s="949"/>
    </row>
    <row r="31" spans="1:6" s="932" customFormat="1" ht="18" customHeight="1">
      <c r="A31" s="1523" t="s">
        <v>1964</v>
      </c>
      <c r="B31" s="1521" t="s">
        <v>1935</v>
      </c>
      <c r="C31" s="1521" t="s">
        <v>1936</v>
      </c>
      <c r="D31" s="1521" t="s">
        <v>1937</v>
      </c>
      <c r="E31" s="1521" t="s">
        <v>1938</v>
      </c>
      <c r="F31" s="1521" t="s">
        <v>1939</v>
      </c>
    </row>
    <row r="32" spans="1:6" s="932" customFormat="1" ht="18" customHeight="1">
      <c r="A32" s="1524"/>
      <c r="B32" s="1522"/>
      <c r="C32" s="1522"/>
      <c r="D32" s="1522"/>
      <c r="E32" s="1522"/>
      <c r="F32" s="1522"/>
    </row>
    <row r="33" spans="1:6" s="932" customFormat="1" ht="18" customHeight="1">
      <c r="A33" s="950" t="s">
        <v>1965</v>
      </c>
      <c r="B33" s="951">
        <v>134902</v>
      </c>
      <c r="C33" s="951">
        <v>141826</v>
      </c>
      <c r="D33" s="951">
        <v>134080</v>
      </c>
      <c r="E33" s="951">
        <v>135394</v>
      </c>
      <c r="F33" s="951">
        <v>133220</v>
      </c>
    </row>
    <row r="34" spans="1:6" s="932" customFormat="1" ht="18" customHeight="1">
      <c r="A34" s="952" t="s">
        <v>1966</v>
      </c>
      <c r="B34" s="939">
        <v>1706191</v>
      </c>
      <c r="C34" s="939">
        <v>1565294</v>
      </c>
      <c r="D34" s="939">
        <v>1789117</v>
      </c>
      <c r="E34" s="939">
        <v>1783228</v>
      </c>
      <c r="F34" s="939">
        <v>5799530</v>
      </c>
    </row>
    <row r="35" spans="1:6" s="932" customFormat="1" ht="18" customHeight="1">
      <c r="A35" s="953" t="s">
        <v>1967</v>
      </c>
      <c r="B35" s="951">
        <v>5190460</v>
      </c>
      <c r="C35" s="951">
        <v>5382994</v>
      </c>
      <c r="D35" s="951">
        <v>5473949</v>
      </c>
      <c r="E35" s="951">
        <v>5833652</v>
      </c>
      <c r="F35" s="951">
        <v>5952603</v>
      </c>
    </row>
    <row r="36" spans="1:6" s="932" customFormat="1" ht="18" customHeight="1">
      <c r="A36" s="952" t="s">
        <v>1968</v>
      </c>
      <c r="B36" s="939">
        <v>1266240</v>
      </c>
      <c r="C36" s="939">
        <v>1200401</v>
      </c>
      <c r="D36" s="939">
        <v>1551988</v>
      </c>
      <c r="E36" s="939">
        <v>1932036</v>
      </c>
      <c r="F36" s="939">
        <v>1287889</v>
      </c>
    </row>
    <row r="37" spans="1:6" s="932" customFormat="1" ht="18" customHeight="1">
      <c r="A37" s="953" t="s">
        <v>1969</v>
      </c>
      <c r="B37" s="954">
        <v>23015</v>
      </c>
      <c r="C37" s="951">
        <v>23022</v>
      </c>
      <c r="D37" s="951">
        <v>23020</v>
      </c>
      <c r="E37" s="951">
        <v>23018</v>
      </c>
      <c r="F37" s="951">
        <v>23018</v>
      </c>
    </row>
    <row r="38" spans="1:6" s="932" customFormat="1" ht="18" customHeight="1">
      <c r="A38" s="952" t="s">
        <v>1970</v>
      </c>
      <c r="B38" s="939">
        <v>790925</v>
      </c>
      <c r="C38" s="939">
        <v>723327</v>
      </c>
      <c r="D38" s="939">
        <v>654708</v>
      </c>
      <c r="E38" s="939">
        <v>722885</v>
      </c>
      <c r="F38" s="939">
        <v>831198</v>
      </c>
    </row>
    <row r="39" spans="1:6" s="932" customFormat="1" ht="18" customHeight="1">
      <c r="A39" s="953" t="s">
        <v>1971</v>
      </c>
      <c r="B39" s="951">
        <v>156822</v>
      </c>
      <c r="C39" s="951">
        <v>306086</v>
      </c>
      <c r="D39" s="951">
        <v>187880</v>
      </c>
      <c r="E39" s="951">
        <v>168275</v>
      </c>
      <c r="F39" s="951">
        <v>290693</v>
      </c>
    </row>
    <row r="40" spans="1:6" s="932" customFormat="1" ht="18" customHeight="1">
      <c r="A40" s="952" t="s">
        <v>1972</v>
      </c>
      <c r="B40" s="939">
        <v>1469272</v>
      </c>
      <c r="C40" s="939">
        <v>1139592</v>
      </c>
      <c r="D40" s="939">
        <v>1197853</v>
      </c>
      <c r="E40" s="939">
        <v>1219831</v>
      </c>
      <c r="F40" s="939">
        <v>1286432</v>
      </c>
    </row>
    <row r="41" spans="1:6" s="932" customFormat="1" ht="18" customHeight="1">
      <c r="A41" s="953" t="s">
        <v>1973</v>
      </c>
      <c r="B41" s="951">
        <v>582405</v>
      </c>
      <c r="C41" s="951">
        <v>607592</v>
      </c>
      <c r="D41" s="951">
        <v>550194</v>
      </c>
      <c r="E41" s="951">
        <v>561467</v>
      </c>
      <c r="F41" s="951">
        <v>546268</v>
      </c>
    </row>
    <row r="42" spans="1:6" s="932" customFormat="1" ht="18" customHeight="1">
      <c r="A42" s="952" t="s">
        <v>1974</v>
      </c>
      <c r="B42" s="939">
        <v>1444888</v>
      </c>
      <c r="C42" s="939">
        <v>1605316</v>
      </c>
      <c r="D42" s="939">
        <v>1709681</v>
      </c>
      <c r="E42" s="939">
        <v>2105601</v>
      </c>
      <c r="F42" s="939">
        <v>1812439</v>
      </c>
    </row>
    <row r="43" spans="1:6" s="932" customFormat="1" ht="18" customHeight="1">
      <c r="A43" s="953" t="s">
        <v>1975</v>
      </c>
      <c r="B43" s="951">
        <v>21708</v>
      </c>
      <c r="C43" s="951">
        <v>138836</v>
      </c>
      <c r="D43" s="951">
        <v>197033</v>
      </c>
      <c r="E43" s="951">
        <v>145241</v>
      </c>
      <c r="F43" s="951">
        <v>99042</v>
      </c>
    </row>
    <row r="44" spans="1:6" s="932" customFormat="1" ht="18" customHeight="1">
      <c r="A44" s="952" t="s">
        <v>1976</v>
      </c>
      <c r="B44" s="939">
        <v>1657237</v>
      </c>
      <c r="C44" s="939">
        <v>1688857</v>
      </c>
      <c r="D44" s="939">
        <v>1643847</v>
      </c>
      <c r="E44" s="939">
        <v>1566432</v>
      </c>
      <c r="F44" s="939">
        <v>1611815</v>
      </c>
    </row>
    <row r="45" spans="1:6" s="932" customFormat="1" ht="18" customHeight="1">
      <c r="A45" s="944" t="s">
        <v>60</v>
      </c>
      <c r="B45" s="945">
        <v>14444065</v>
      </c>
      <c r="C45" s="945">
        <v>14523143</v>
      </c>
      <c r="D45" s="945">
        <v>15113350</v>
      </c>
      <c r="E45" s="945">
        <v>16197060</v>
      </c>
      <c r="F45" s="945">
        <v>19674147</v>
      </c>
    </row>
    <row r="46" spans="1:6" s="932" customFormat="1" ht="18" customHeight="1">
      <c r="B46" s="955"/>
      <c r="C46" s="955"/>
      <c r="D46" s="955"/>
      <c r="E46" s="955"/>
      <c r="F46" s="956" t="s">
        <v>1977</v>
      </c>
    </row>
    <row r="47" spans="1:6" s="932" customFormat="1" ht="20.100000000000001" customHeight="1">
      <c r="B47" s="955"/>
      <c r="C47" s="955"/>
      <c r="D47" s="955"/>
      <c r="E47" s="955"/>
      <c r="F47" s="957"/>
    </row>
  </sheetData>
  <mergeCells count="12">
    <mergeCell ref="F31:F32"/>
    <mergeCell ref="A3:A4"/>
    <mergeCell ref="B3:B4"/>
    <mergeCell ref="C3:C4"/>
    <mergeCell ref="D3:D4"/>
    <mergeCell ref="E3:E4"/>
    <mergeCell ref="F3:F4"/>
    <mergeCell ref="A31:A32"/>
    <mergeCell ref="B31:B32"/>
    <mergeCell ref="C31:C32"/>
    <mergeCell ref="D31:D32"/>
    <mergeCell ref="E31:E32"/>
  </mergeCells>
  <phoneticPr fontId="2"/>
  <pageMargins left="0.39370078740157483" right="0.39370078740157483" top="0.6692913385826772" bottom="0.23622047244094491" header="0.19685039370078741" footer="0.19685039370078741"/>
  <pageSetup paperSize="9" scale="85" orientation="portrait" r:id="rId1"/>
  <headerFooter alignWithMargins="0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1"/>
  <dimension ref="A1:F15"/>
  <sheetViews>
    <sheetView workbookViewId="0"/>
  </sheetViews>
  <sheetFormatPr defaultRowHeight="18" customHeight="1"/>
  <cols>
    <col min="1" max="1" width="24.875" style="187" customWidth="1"/>
    <col min="2" max="5" width="12.375" style="187" customWidth="1"/>
    <col min="6" max="6" width="13.25" style="187" customWidth="1"/>
    <col min="7" max="16384" width="9" style="187"/>
  </cols>
  <sheetData>
    <row r="1" spans="1:6" ht="18" customHeight="1">
      <c r="A1" s="3" t="s">
        <v>1978</v>
      </c>
    </row>
    <row r="2" spans="1:6" s="6" customFormat="1" ht="18" customHeight="1">
      <c r="A2" s="5"/>
      <c r="F2" s="10" t="s">
        <v>1979</v>
      </c>
    </row>
    <row r="3" spans="1:6" s="6" customFormat="1" ht="18" customHeight="1">
      <c r="A3" s="325" t="s">
        <v>88</v>
      </c>
      <c r="B3" s="319" t="s">
        <v>1980</v>
      </c>
      <c r="C3" s="319" t="s">
        <v>1981</v>
      </c>
      <c r="D3" s="319" t="s">
        <v>1563</v>
      </c>
      <c r="E3" s="319" t="s">
        <v>1564</v>
      </c>
      <c r="F3" s="995" t="s">
        <v>1201</v>
      </c>
    </row>
    <row r="4" spans="1:6" s="6" customFormat="1" ht="18" customHeight="1">
      <c r="A4" s="15" t="s">
        <v>1982</v>
      </c>
      <c r="B4" s="958" t="s">
        <v>1983</v>
      </c>
      <c r="C4" s="959" t="s">
        <v>1983</v>
      </c>
      <c r="D4" s="959" t="s">
        <v>1984</v>
      </c>
      <c r="E4" s="959" t="s">
        <v>1985</v>
      </c>
      <c r="F4" s="77" t="s">
        <v>1986</v>
      </c>
    </row>
    <row r="5" spans="1:6" s="6" customFormat="1" ht="18" customHeight="1">
      <c r="A5" s="56" t="s">
        <v>1987</v>
      </c>
      <c r="B5" s="960" t="s">
        <v>1988</v>
      </c>
      <c r="C5" s="961" t="s">
        <v>1989</v>
      </c>
      <c r="D5" s="961" t="s">
        <v>1990</v>
      </c>
      <c r="E5" s="961" t="s">
        <v>1991</v>
      </c>
      <c r="F5" s="79" t="s">
        <v>1992</v>
      </c>
    </row>
    <row r="6" spans="1:6" s="6" customFormat="1" ht="18" customHeight="1">
      <c r="A6" s="15" t="s">
        <v>1993</v>
      </c>
      <c r="B6" s="962">
        <v>9293788</v>
      </c>
      <c r="C6" s="963">
        <v>9178144</v>
      </c>
      <c r="D6" s="963">
        <v>9346324</v>
      </c>
      <c r="E6" s="963">
        <v>9246888</v>
      </c>
      <c r="F6" s="964">
        <v>9743004</v>
      </c>
    </row>
    <row r="7" spans="1:6" s="6" customFormat="1" ht="18" customHeight="1">
      <c r="A7" s="56" t="s">
        <v>1994</v>
      </c>
      <c r="B7" s="960" t="s">
        <v>1995</v>
      </c>
      <c r="C7" s="961" t="s">
        <v>1996</v>
      </c>
      <c r="D7" s="961" t="s">
        <v>1997</v>
      </c>
      <c r="E7" s="961" t="s">
        <v>1998</v>
      </c>
      <c r="F7" s="79" t="s">
        <v>1999</v>
      </c>
    </row>
    <row r="8" spans="1:6" s="6" customFormat="1" ht="18" customHeight="1">
      <c r="A8" s="15" t="s">
        <v>2000</v>
      </c>
      <c r="B8" s="958" t="s">
        <v>2001</v>
      </c>
      <c r="C8" s="959" t="s">
        <v>2001</v>
      </c>
      <c r="D8" s="959" t="s">
        <v>2002</v>
      </c>
      <c r="E8" s="959" t="s">
        <v>2003</v>
      </c>
      <c r="F8" s="959" t="s">
        <v>2004</v>
      </c>
    </row>
    <row r="9" spans="1:6" s="6" customFormat="1" ht="18" customHeight="1">
      <c r="A9" s="56" t="s">
        <v>2005</v>
      </c>
      <c r="B9" s="960" t="s">
        <v>2006</v>
      </c>
      <c r="C9" s="961" t="s">
        <v>2007</v>
      </c>
      <c r="D9" s="961" t="s">
        <v>2008</v>
      </c>
      <c r="E9" s="961" t="s">
        <v>2009</v>
      </c>
      <c r="F9" s="79" t="s">
        <v>2010</v>
      </c>
    </row>
    <row r="10" spans="1:6" s="6" customFormat="1" ht="18" customHeight="1">
      <c r="A10" s="15" t="s">
        <v>2011</v>
      </c>
      <c r="B10" s="958" t="s">
        <v>2012</v>
      </c>
      <c r="C10" s="959" t="s">
        <v>2013</v>
      </c>
      <c r="D10" s="959" t="s">
        <v>2014</v>
      </c>
      <c r="E10" s="959" t="s">
        <v>2013</v>
      </c>
      <c r="F10" s="77" t="s">
        <v>2015</v>
      </c>
    </row>
    <row r="11" spans="1:6" s="6" customFormat="1" ht="18" customHeight="1">
      <c r="A11" s="60" t="s">
        <v>2016</v>
      </c>
      <c r="B11" s="965" t="s">
        <v>2017</v>
      </c>
      <c r="C11" s="966" t="s">
        <v>2018</v>
      </c>
      <c r="D11" s="966" t="s">
        <v>2019</v>
      </c>
      <c r="E11" s="966" t="s">
        <v>2020</v>
      </c>
      <c r="F11" s="967" t="s">
        <v>2021</v>
      </c>
    </row>
    <row r="12" spans="1:6" s="6" customFormat="1" ht="33" customHeight="1">
      <c r="A12" s="1089" t="s">
        <v>2022</v>
      </c>
      <c r="B12" s="1089"/>
      <c r="C12" s="1525" t="s">
        <v>2023</v>
      </c>
      <c r="D12" s="1525"/>
      <c r="E12" s="1525"/>
      <c r="F12" s="1525"/>
    </row>
    <row r="13" spans="1:6" s="6" customFormat="1" ht="18" customHeight="1"/>
    <row r="14" spans="1:6" s="6" customFormat="1" ht="18" customHeight="1"/>
    <row r="15" spans="1:6" s="6" customFormat="1" ht="18" customHeight="1"/>
  </sheetData>
  <mergeCells count="1">
    <mergeCell ref="C12:F12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6"/>
  <sheetViews>
    <sheetView workbookViewId="0"/>
  </sheetViews>
  <sheetFormatPr defaultRowHeight="18" customHeight="1"/>
  <cols>
    <col min="1" max="3" width="16.75" style="4" customWidth="1"/>
    <col min="4" max="16384" width="9" style="4"/>
  </cols>
  <sheetData>
    <row r="1" spans="1:3" ht="18" customHeight="1">
      <c r="A1" s="3" t="s">
        <v>86</v>
      </c>
    </row>
    <row r="2" spans="1:3" s="6" customFormat="1" ht="18" customHeight="1">
      <c r="A2" s="5"/>
      <c r="C2" s="10" t="s">
        <v>87</v>
      </c>
    </row>
    <row r="3" spans="1:3" s="6" customFormat="1" ht="18" customHeight="1">
      <c r="A3" s="48" t="s">
        <v>88</v>
      </c>
      <c r="B3" s="49" t="s">
        <v>89</v>
      </c>
      <c r="C3" s="54" t="s">
        <v>90</v>
      </c>
    </row>
    <row r="4" spans="1:3" s="6" customFormat="1" ht="18" customHeight="1">
      <c r="A4" s="41" t="s">
        <v>91</v>
      </c>
      <c r="B4" s="42" t="s">
        <v>92</v>
      </c>
      <c r="C4" s="33">
        <v>33.43</v>
      </c>
    </row>
    <row r="5" spans="1:3" s="6" customFormat="1" ht="18" customHeight="1">
      <c r="A5" s="63" t="s">
        <v>93</v>
      </c>
      <c r="B5" s="64" t="s">
        <v>94</v>
      </c>
      <c r="C5" s="65">
        <v>23.09</v>
      </c>
    </row>
    <row r="6" spans="1:3" s="6" customFormat="1" ht="18" customHeight="1">
      <c r="C6" s="66" t="s">
        <v>85</v>
      </c>
    </row>
  </sheetData>
  <phoneticPr fontId="2"/>
  <pageMargins left="0.7" right="0.7" top="0.75" bottom="0.75" header="0.3" footer="0.3"/>
  <pageSetup paperSize="9" orientation="portrait" r:id="rId1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2"/>
  <dimension ref="A1:G30"/>
  <sheetViews>
    <sheetView zoomScaleNormal="100" zoomScaleSheetLayoutView="100" workbookViewId="0"/>
  </sheetViews>
  <sheetFormatPr defaultRowHeight="24.95" customHeight="1"/>
  <cols>
    <col min="1" max="1" width="3.625" style="931" customWidth="1"/>
    <col min="2" max="2" width="19.875" style="931" customWidth="1"/>
    <col min="3" max="7" width="12.625" style="931" customWidth="1"/>
    <col min="8" max="256" width="9" style="931"/>
    <col min="257" max="257" width="3.625" style="931" customWidth="1"/>
    <col min="258" max="258" width="26" style="931" customWidth="1"/>
    <col min="259" max="263" width="12.625" style="931" customWidth="1"/>
    <col min="264" max="512" width="9" style="931"/>
    <col min="513" max="513" width="3.625" style="931" customWidth="1"/>
    <col min="514" max="514" width="26" style="931" customWidth="1"/>
    <col min="515" max="519" width="12.625" style="931" customWidth="1"/>
    <col min="520" max="768" width="9" style="931"/>
    <col min="769" max="769" width="3.625" style="931" customWidth="1"/>
    <col min="770" max="770" width="26" style="931" customWidth="1"/>
    <col min="771" max="775" width="12.625" style="931" customWidth="1"/>
    <col min="776" max="1024" width="9" style="931"/>
    <col min="1025" max="1025" width="3.625" style="931" customWidth="1"/>
    <col min="1026" max="1026" width="26" style="931" customWidth="1"/>
    <col min="1027" max="1031" width="12.625" style="931" customWidth="1"/>
    <col min="1032" max="1280" width="9" style="931"/>
    <col min="1281" max="1281" width="3.625" style="931" customWidth="1"/>
    <col min="1282" max="1282" width="26" style="931" customWidth="1"/>
    <col min="1283" max="1287" width="12.625" style="931" customWidth="1"/>
    <col min="1288" max="1536" width="9" style="931"/>
    <col min="1537" max="1537" width="3.625" style="931" customWidth="1"/>
    <col min="1538" max="1538" width="26" style="931" customWidth="1"/>
    <col min="1539" max="1543" width="12.625" style="931" customWidth="1"/>
    <col min="1544" max="1792" width="9" style="931"/>
    <col min="1793" max="1793" width="3.625" style="931" customWidth="1"/>
    <col min="1794" max="1794" width="26" style="931" customWidth="1"/>
    <col min="1795" max="1799" width="12.625" style="931" customWidth="1"/>
    <col min="1800" max="2048" width="9" style="931"/>
    <col min="2049" max="2049" width="3.625" style="931" customWidth="1"/>
    <col min="2050" max="2050" width="26" style="931" customWidth="1"/>
    <col min="2051" max="2055" width="12.625" style="931" customWidth="1"/>
    <col min="2056" max="2304" width="9" style="931"/>
    <col min="2305" max="2305" width="3.625" style="931" customWidth="1"/>
    <col min="2306" max="2306" width="26" style="931" customWidth="1"/>
    <col min="2307" max="2311" width="12.625" style="931" customWidth="1"/>
    <col min="2312" max="2560" width="9" style="931"/>
    <col min="2561" max="2561" width="3.625" style="931" customWidth="1"/>
    <col min="2562" max="2562" width="26" style="931" customWidth="1"/>
    <col min="2563" max="2567" width="12.625" style="931" customWidth="1"/>
    <col min="2568" max="2816" width="9" style="931"/>
    <col min="2817" max="2817" width="3.625" style="931" customWidth="1"/>
    <col min="2818" max="2818" width="26" style="931" customWidth="1"/>
    <col min="2819" max="2823" width="12.625" style="931" customWidth="1"/>
    <col min="2824" max="3072" width="9" style="931"/>
    <col min="3073" max="3073" width="3.625" style="931" customWidth="1"/>
    <col min="3074" max="3074" width="26" style="931" customWidth="1"/>
    <col min="3075" max="3079" width="12.625" style="931" customWidth="1"/>
    <col min="3080" max="3328" width="9" style="931"/>
    <col min="3329" max="3329" width="3.625" style="931" customWidth="1"/>
    <col min="3330" max="3330" width="26" style="931" customWidth="1"/>
    <col min="3331" max="3335" width="12.625" style="931" customWidth="1"/>
    <col min="3336" max="3584" width="9" style="931"/>
    <col min="3585" max="3585" width="3.625" style="931" customWidth="1"/>
    <col min="3586" max="3586" width="26" style="931" customWidth="1"/>
    <col min="3587" max="3591" width="12.625" style="931" customWidth="1"/>
    <col min="3592" max="3840" width="9" style="931"/>
    <col min="3841" max="3841" width="3.625" style="931" customWidth="1"/>
    <col min="3842" max="3842" width="26" style="931" customWidth="1"/>
    <col min="3843" max="3847" width="12.625" style="931" customWidth="1"/>
    <col min="3848" max="4096" width="9" style="931"/>
    <col min="4097" max="4097" width="3.625" style="931" customWidth="1"/>
    <col min="4098" max="4098" width="26" style="931" customWidth="1"/>
    <col min="4099" max="4103" width="12.625" style="931" customWidth="1"/>
    <col min="4104" max="4352" width="9" style="931"/>
    <col min="4353" max="4353" width="3.625" style="931" customWidth="1"/>
    <col min="4354" max="4354" width="26" style="931" customWidth="1"/>
    <col min="4355" max="4359" width="12.625" style="931" customWidth="1"/>
    <col min="4360" max="4608" width="9" style="931"/>
    <col min="4609" max="4609" width="3.625" style="931" customWidth="1"/>
    <col min="4610" max="4610" width="26" style="931" customWidth="1"/>
    <col min="4611" max="4615" width="12.625" style="931" customWidth="1"/>
    <col min="4616" max="4864" width="9" style="931"/>
    <col min="4865" max="4865" width="3.625" style="931" customWidth="1"/>
    <col min="4866" max="4866" width="26" style="931" customWidth="1"/>
    <col min="4867" max="4871" width="12.625" style="931" customWidth="1"/>
    <col min="4872" max="5120" width="9" style="931"/>
    <col min="5121" max="5121" width="3.625" style="931" customWidth="1"/>
    <col min="5122" max="5122" width="26" style="931" customWidth="1"/>
    <col min="5123" max="5127" width="12.625" style="931" customWidth="1"/>
    <col min="5128" max="5376" width="9" style="931"/>
    <col min="5377" max="5377" width="3.625" style="931" customWidth="1"/>
    <col min="5378" max="5378" width="26" style="931" customWidth="1"/>
    <col min="5379" max="5383" width="12.625" style="931" customWidth="1"/>
    <col min="5384" max="5632" width="9" style="931"/>
    <col min="5633" max="5633" width="3.625" style="931" customWidth="1"/>
    <col min="5634" max="5634" width="26" style="931" customWidth="1"/>
    <col min="5635" max="5639" width="12.625" style="931" customWidth="1"/>
    <col min="5640" max="5888" width="9" style="931"/>
    <col min="5889" max="5889" width="3.625" style="931" customWidth="1"/>
    <col min="5890" max="5890" width="26" style="931" customWidth="1"/>
    <col min="5891" max="5895" width="12.625" style="931" customWidth="1"/>
    <col min="5896" max="6144" width="9" style="931"/>
    <col min="6145" max="6145" width="3.625" style="931" customWidth="1"/>
    <col min="6146" max="6146" width="26" style="931" customWidth="1"/>
    <col min="6147" max="6151" width="12.625" style="931" customWidth="1"/>
    <col min="6152" max="6400" width="9" style="931"/>
    <col min="6401" max="6401" width="3.625" style="931" customWidth="1"/>
    <col min="6402" max="6402" width="26" style="931" customWidth="1"/>
    <col min="6403" max="6407" width="12.625" style="931" customWidth="1"/>
    <col min="6408" max="6656" width="9" style="931"/>
    <col min="6657" max="6657" width="3.625" style="931" customWidth="1"/>
    <col min="6658" max="6658" width="26" style="931" customWidth="1"/>
    <col min="6659" max="6663" width="12.625" style="931" customWidth="1"/>
    <col min="6664" max="6912" width="9" style="931"/>
    <col min="6913" max="6913" width="3.625" style="931" customWidth="1"/>
    <col min="6914" max="6914" width="26" style="931" customWidth="1"/>
    <col min="6915" max="6919" width="12.625" style="931" customWidth="1"/>
    <col min="6920" max="7168" width="9" style="931"/>
    <col min="7169" max="7169" width="3.625" style="931" customWidth="1"/>
    <col min="7170" max="7170" width="26" style="931" customWidth="1"/>
    <col min="7171" max="7175" width="12.625" style="931" customWidth="1"/>
    <col min="7176" max="7424" width="9" style="931"/>
    <col min="7425" max="7425" width="3.625" style="931" customWidth="1"/>
    <col min="7426" max="7426" width="26" style="931" customWidth="1"/>
    <col min="7427" max="7431" width="12.625" style="931" customWidth="1"/>
    <col min="7432" max="7680" width="9" style="931"/>
    <col min="7681" max="7681" width="3.625" style="931" customWidth="1"/>
    <col min="7682" max="7682" width="26" style="931" customWidth="1"/>
    <col min="7683" max="7687" width="12.625" style="931" customWidth="1"/>
    <col min="7688" max="7936" width="9" style="931"/>
    <col min="7937" max="7937" width="3.625" style="931" customWidth="1"/>
    <col min="7938" max="7938" width="26" style="931" customWidth="1"/>
    <col min="7939" max="7943" width="12.625" style="931" customWidth="1"/>
    <col min="7944" max="8192" width="9" style="931"/>
    <col min="8193" max="8193" width="3.625" style="931" customWidth="1"/>
    <col min="8194" max="8194" width="26" style="931" customWidth="1"/>
    <col min="8195" max="8199" width="12.625" style="931" customWidth="1"/>
    <col min="8200" max="8448" width="9" style="931"/>
    <col min="8449" max="8449" width="3.625" style="931" customWidth="1"/>
    <col min="8450" max="8450" width="26" style="931" customWidth="1"/>
    <col min="8451" max="8455" width="12.625" style="931" customWidth="1"/>
    <col min="8456" max="8704" width="9" style="931"/>
    <col min="8705" max="8705" width="3.625" style="931" customWidth="1"/>
    <col min="8706" max="8706" width="26" style="931" customWidth="1"/>
    <col min="8707" max="8711" width="12.625" style="931" customWidth="1"/>
    <col min="8712" max="8960" width="9" style="931"/>
    <col min="8961" max="8961" width="3.625" style="931" customWidth="1"/>
    <col min="8962" max="8962" width="26" style="931" customWidth="1"/>
    <col min="8963" max="8967" width="12.625" style="931" customWidth="1"/>
    <col min="8968" max="9216" width="9" style="931"/>
    <col min="9217" max="9217" width="3.625" style="931" customWidth="1"/>
    <col min="9218" max="9218" width="26" style="931" customWidth="1"/>
    <col min="9219" max="9223" width="12.625" style="931" customWidth="1"/>
    <col min="9224" max="9472" width="9" style="931"/>
    <col min="9473" max="9473" width="3.625" style="931" customWidth="1"/>
    <col min="9474" max="9474" width="26" style="931" customWidth="1"/>
    <col min="9475" max="9479" width="12.625" style="931" customWidth="1"/>
    <col min="9480" max="9728" width="9" style="931"/>
    <col min="9729" max="9729" width="3.625" style="931" customWidth="1"/>
    <col min="9730" max="9730" width="26" style="931" customWidth="1"/>
    <col min="9731" max="9735" width="12.625" style="931" customWidth="1"/>
    <col min="9736" max="9984" width="9" style="931"/>
    <col min="9985" max="9985" width="3.625" style="931" customWidth="1"/>
    <col min="9986" max="9986" width="26" style="931" customWidth="1"/>
    <col min="9987" max="9991" width="12.625" style="931" customWidth="1"/>
    <col min="9992" max="10240" width="9" style="931"/>
    <col min="10241" max="10241" width="3.625" style="931" customWidth="1"/>
    <col min="10242" max="10242" width="26" style="931" customWidth="1"/>
    <col min="10243" max="10247" width="12.625" style="931" customWidth="1"/>
    <col min="10248" max="10496" width="9" style="931"/>
    <col min="10497" max="10497" width="3.625" style="931" customWidth="1"/>
    <col min="10498" max="10498" width="26" style="931" customWidth="1"/>
    <col min="10499" max="10503" width="12.625" style="931" customWidth="1"/>
    <col min="10504" max="10752" width="9" style="931"/>
    <col min="10753" max="10753" width="3.625" style="931" customWidth="1"/>
    <col min="10754" max="10754" width="26" style="931" customWidth="1"/>
    <col min="10755" max="10759" width="12.625" style="931" customWidth="1"/>
    <col min="10760" max="11008" width="9" style="931"/>
    <col min="11009" max="11009" width="3.625" style="931" customWidth="1"/>
    <col min="11010" max="11010" width="26" style="931" customWidth="1"/>
    <col min="11011" max="11015" width="12.625" style="931" customWidth="1"/>
    <col min="11016" max="11264" width="9" style="931"/>
    <col min="11265" max="11265" width="3.625" style="931" customWidth="1"/>
    <col min="11266" max="11266" width="26" style="931" customWidth="1"/>
    <col min="11267" max="11271" width="12.625" style="931" customWidth="1"/>
    <col min="11272" max="11520" width="9" style="931"/>
    <col min="11521" max="11521" width="3.625" style="931" customWidth="1"/>
    <col min="11522" max="11522" width="26" style="931" customWidth="1"/>
    <col min="11523" max="11527" width="12.625" style="931" customWidth="1"/>
    <col min="11528" max="11776" width="9" style="931"/>
    <col min="11777" max="11777" width="3.625" style="931" customWidth="1"/>
    <col min="11778" max="11778" width="26" style="931" customWidth="1"/>
    <col min="11779" max="11783" width="12.625" style="931" customWidth="1"/>
    <col min="11784" max="12032" width="9" style="931"/>
    <col min="12033" max="12033" width="3.625" style="931" customWidth="1"/>
    <col min="12034" max="12034" width="26" style="931" customWidth="1"/>
    <col min="12035" max="12039" width="12.625" style="931" customWidth="1"/>
    <col min="12040" max="12288" width="9" style="931"/>
    <col min="12289" max="12289" width="3.625" style="931" customWidth="1"/>
    <col min="12290" max="12290" width="26" style="931" customWidth="1"/>
    <col min="12291" max="12295" width="12.625" style="931" customWidth="1"/>
    <col min="12296" max="12544" width="9" style="931"/>
    <col min="12545" max="12545" width="3.625" style="931" customWidth="1"/>
    <col min="12546" max="12546" width="26" style="931" customWidth="1"/>
    <col min="12547" max="12551" width="12.625" style="931" customWidth="1"/>
    <col min="12552" max="12800" width="9" style="931"/>
    <col min="12801" max="12801" width="3.625" style="931" customWidth="1"/>
    <col min="12802" max="12802" width="26" style="931" customWidth="1"/>
    <col min="12803" max="12807" width="12.625" style="931" customWidth="1"/>
    <col min="12808" max="13056" width="9" style="931"/>
    <col min="13057" max="13057" width="3.625" style="931" customWidth="1"/>
    <col min="13058" max="13058" width="26" style="931" customWidth="1"/>
    <col min="13059" max="13063" width="12.625" style="931" customWidth="1"/>
    <col min="13064" max="13312" width="9" style="931"/>
    <col min="13313" max="13313" width="3.625" style="931" customWidth="1"/>
    <col min="13314" max="13314" width="26" style="931" customWidth="1"/>
    <col min="13315" max="13319" width="12.625" style="931" customWidth="1"/>
    <col min="13320" max="13568" width="9" style="931"/>
    <col min="13569" max="13569" width="3.625" style="931" customWidth="1"/>
    <col min="13570" max="13570" width="26" style="931" customWidth="1"/>
    <col min="13571" max="13575" width="12.625" style="931" customWidth="1"/>
    <col min="13576" max="13824" width="9" style="931"/>
    <col min="13825" max="13825" width="3.625" style="931" customWidth="1"/>
    <col min="13826" max="13826" width="26" style="931" customWidth="1"/>
    <col min="13827" max="13831" width="12.625" style="931" customWidth="1"/>
    <col min="13832" max="14080" width="9" style="931"/>
    <col min="14081" max="14081" width="3.625" style="931" customWidth="1"/>
    <col min="14082" max="14082" width="26" style="931" customWidth="1"/>
    <col min="14083" max="14087" width="12.625" style="931" customWidth="1"/>
    <col min="14088" max="14336" width="9" style="931"/>
    <col min="14337" max="14337" width="3.625" style="931" customWidth="1"/>
    <col min="14338" max="14338" width="26" style="931" customWidth="1"/>
    <col min="14339" max="14343" width="12.625" style="931" customWidth="1"/>
    <col min="14344" max="14592" width="9" style="931"/>
    <col min="14593" max="14593" width="3.625" style="931" customWidth="1"/>
    <col min="14594" max="14594" width="26" style="931" customWidth="1"/>
    <col min="14595" max="14599" width="12.625" style="931" customWidth="1"/>
    <col min="14600" max="14848" width="9" style="931"/>
    <col min="14849" max="14849" width="3.625" style="931" customWidth="1"/>
    <col min="14850" max="14850" width="26" style="931" customWidth="1"/>
    <col min="14851" max="14855" width="12.625" style="931" customWidth="1"/>
    <col min="14856" max="15104" width="9" style="931"/>
    <col min="15105" max="15105" width="3.625" style="931" customWidth="1"/>
    <col min="15106" max="15106" width="26" style="931" customWidth="1"/>
    <col min="15107" max="15111" width="12.625" style="931" customWidth="1"/>
    <col min="15112" max="15360" width="9" style="931"/>
    <col min="15361" max="15361" width="3.625" style="931" customWidth="1"/>
    <col min="15362" max="15362" width="26" style="931" customWidth="1"/>
    <col min="15363" max="15367" width="12.625" style="931" customWidth="1"/>
    <col min="15368" max="15616" width="9" style="931"/>
    <col min="15617" max="15617" width="3.625" style="931" customWidth="1"/>
    <col min="15618" max="15618" width="26" style="931" customWidth="1"/>
    <col min="15619" max="15623" width="12.625" style="931" customWidth="1"/>
    <col min="15624" max="15872" width="9" style="931"/>
    <col min="15873" max="15873" width="3.625" style="931" customWidth="1"/>
    <col min="15874" max="15874" width="26" style="931" customWidth="1"/>
    <col min="15875" max="15879" width="12.625" style="931" customWidth="1"/>
    <col min="15880" max="16128" width="9" style="931"/>
    <col min="16129" max="16129" width="3.625" style="931" customWidth="1"/>
    <col min="16130" max="16130" width="26" style="931" customWidth="1"/>
    <col min="16131" max="16135" width="12.625" style="931" customWidth="1"/>
    <col min="16136" max="16384" width="9" style="931"/>
  </cols>
  <sheetData>
    <row r="1" spans="1:7" ht="18" customHeight="1">
      <c r="A1" s="968" t="s">
        <v>2322</v>
      </c>
      <c r="B1" s="968"/>
      <c r="C1" s="968"/>
      <c r="D1" s="968"/>
      <c r="E1" s="968"/>
    </row>
    <row r="2" spans="1:7" s="932" customFormat="1" ht="18" customHeight="1">
      <c r="G2" s="956" t="s">
        <v>2024</v>
      </c>
    </row>
    <row r="3" spans="1:7" s="932" customFormat="1" ht="24.95" customHeight="1">
      <c r="A3" s="1076"/>
      <c r="B3" s="1077" t="s">
        <v>2025</v>
      </c>
      <c r="C3" s="1078" t="s">
        <v>1935</v>
      </c>
      <c r="D3" s="1078" t="s">
        <v>1936</v>
      </c>
      <c r="E3" s="1078" t="s">
        <v>1937</v>
      </c>
      <c r="F3" s="1078" t="s">
        <v>1938</v>
      </c>
      <c r="G3" s="1079" t="s">
        <v>1939</v>
      </c>
    </row>
    <row r="4" spans="1:7" s="932" customFormat="1" ht="24.95" customHeight="1">
      <c r="A4" s="1074"/>
      <c r="B4" s="1075" t="s">
        <v>2026</v>
      </c>
      <c r="C4" s="951">
        <v>15163250</v>
      </c>
      <c r="D4" s="951">
        <v>15397901</v>
      </c>
      <c r="E4" s="951">
        <v>16039032</v>
      </c>
      <c r="F4" s="969">
        <v>16910051</v>
      </c>
      <c r="G4" s="951">
        <v>20639555</v>
      </c>
    </row>
    <row r="5" spans="1:7" s="932" customFormat="1" ht="24.95" customHeight="1">
      <c r="A5" s="1528" t="s">
        <v>2027</v>
      </c>
      <c r="B5" s="970" t="s">
        <v>2028</v>
      </c>
      <c r="C5" s="971">
        <v>4608054</v>
      </c>
      <c r="D5" s="971">
        <v>4576848</v>
      </c>
      <c r="E5" s="971">
        <v>4021097</v>
      </c>
      <c r="F5" s="972">
        <v>4154551</v>
      </c>
      <c r="G5" s="939">
        <v>4157220</v>
      </c>
    </row>
    <row r="6" spans="1:7" s="932" customFormat="1" ht="24.95" customHeight="1">
      <c r="A6" s="1529"/>
      <c r="B6" s="973" t="s">
        <v>2029</v>
      </c>
      <c r="C6" s="974">
        <v>404709</v>
      </c>
      <c r="D6" s="974">
        <v>423227</v>
      </c>
      <c r="E6" s="974">
        <v>433191</v>
      </c>
      <c r="F6" s="975">
        <v>442888</v>
      </c>
      <c r="G6" s="936">
        <v>473467</v>
      </c>
    </row>
    <row r="7" spans="1:7" s="932" customFormat="1" ht="24.95" customHeight="1">
      <c r="A7" s="1529"/>
      <c r="B7" s="970" t="s">
        <v>2030</v>
      </c>
      <c r="C7" s="971">
        <v>3817770</v>
      </c>
      <c r="D7" s="971">
        <v>4010240</v>
      </c>
      <c r="E7" s="971">
        <v>4125640</v>
      </c>
      <c r="F7" s="972">
        <v>4177978</v>
      </c>
      <c r="G7" s="939">
        <v>4278921</v>
      </c>
    </row>
    <row r="8" spans="1:7" s="932" customFormat="1" ht="24.95" customHeight="1">
      <c r="A8" s="1529"/>
      <c r="B8" s="973" t="s">
        <v>2031</v>
      </c>
      <c r="C8" s="974">
        <v>168814</v>
      </c>
      <c r="D8" s="974">
        <v>173259</v>
      </c>
      <c r="E8" s="976" t="s">
        <v>246</v>
      </c>
      <c r="F8" s="975" t="s">
        <v>246</v>
      </c>
      <c r="G8" s="977" t="s">
        <v>246</v>
      </c>
    </row>
    <row r="9" spans="1:7" s="932" customFormat="1" ht="24.95" customHeight="1">
      <c r="A9" s="1529"/>
      <c r="B9" s="978" t="s">
        <v>2032</v>
      </c>
      <c r="C9" s="979">
        <v>15275</v>
      </c>
      <c r="D9" s="972" t="s">
        <v>246</v>
      </c>
      <c r="E9" s="972" t="s">
        <v>246</v>
      </c>
      <c r="F9" s="972" t="s">
        <v>246</v>
      </c>
      <c r="G9" s="942" t="s">
        <v>246</v>
      </c>
    </row>
    <row r="10" spans="1:7" s="932" customFormat="1" ht="24.95" customHeight="1">
      <c r="A10" s="1529"/>
      <c r="B10" s="973" t="s">
        <v>2033</v>
      </c>
      <c r="C10" s="974">
        <v>171796</v>
      </c>
      <c r="D10" s="974">
        <v>166896</v>
      </c>
      <c r="E10" s="974">
        <v>163847</v>
      </c>
      <c r="F10" s="975">
        <v>172351</v>
      </c>
      <c r="G10" s="977" t="s">
        <v>246</v>
      </c>
    </row>
    <row r="11" spans="1:7" s="932" customFormat="1" ht="24.95" customHeight="1">
      <c r="A11" s="1529"/>
      <c r="B11" s="970" t="s">
        <v>2034</v>
      </c>
      <c r="C11" s="971">
        <v>963703</v>
      </c>
      <c r="D11" s="971">
        <v>992578</v>
      </c>
      <c r="E11" s="971">
        <v>1131378</v>
      </c>
      <c r="F11" s="972">
        <v>1213444</v>
      </c>
      <c r="G11" s="942" t="s">
        <v>246</v>
      </c>
    </row>
    <row r="12" spans="1:7" s="932" customFormat="1" ht="24.95" customHeight="1">
      <c r="A12" s="1529"/>
      <c r="B12" s="973" t="s">
        <v>2035</v>
      </c>
      <c r="C12" s="980">
        <f>SUM(C5:C11)</f>
        <v>10150121</v>
      </c>
      <c r="D12" s="981">
        <f>SUM(D5:D11)</f>
        <v>10343048</v>
      </c>
      <c r="E12" s="981">
        <f>SUM(E5:E11)</f>
        <v>9875153</v>
      </c>
      <c r="F12" s="981">
        <f>SUM(F5:F11)</f>
        <v>10161212</v>
      </c>
      <c r="G12" s="981">
        <f>SUM(G5:G11)</f>
        <v>8909608</v>
      </c>
    </row>
    <row r="13" spans="1:7" s="932" customFormat="1" ht="24.95" customHeight="1">
      <c r="A13" s="1530" t="s">
        <v>2036</v>
      </c>
      <c r="B13" s="982" t="s">
        <v>2037</v>
      </c>
      <c r="C13" s="983">
        <v>1399013</v>
      </c>
      <c r="D13" s="983">
        <v>1294830</v>
      </c>
      <c r="E13" s="983">
        <v>1117958</v>
      </c>
      <c r="F13" s="984">
        <v>1132147</v>
      </c>
      <c r="G13" s="940">
        <v>1180161</v>
      </c>
    </row>
    <row r="14" spans="1:7" s="932" customFormat="1" ht="24.95" customHeight="1">
      <c r="A14" s="1531"/>
      <c r="B14" s="985" t="s">
        <v>2038</v>
      </c>
      <c r="C14" s="986" t="s">
        <v>246</v>
      </c>
      <c r="D14" s="987" t="s">
        <v>246</v>
      </c>
      <c r="E14" s="987" t="s">
        <v>246</v>
      </c>
      <c r="F14" s="988" t="s">
        <v>246</v>
      </c>
      <c r="G14" s="981">
        <f>ROUND((1152103072+725429234)/1000,0)</f>
        <v>1877532</v>
      </c>
    </row>
    <row r="15" spans="1:7" s="932" customFormat="1" ht="24.95" customHeight="1">
      <c r="A15" s="1526" t="s">
        <v>2039</v>
      </c>
      <c r="B15" s="1527"/>
      <c r="C15" s="989">
        <f>SUM(C4,C12,C14)</f>
        <v>25313371</v>
      </c>
      <c r="D15" s="989">
        <f>SUM(D4,D12,D14)</f>
        <v>25740949</v>
      </c>
      <c r="E15" s="989">
        <f>SUM(E4,E12,E14)</f>
        <v>25914185</v>
      </c>
      <c r="F15" s="989">
        <f>SUM(F4,F12,F14)</f>
        <v>27071263</v>
      </c>
      <c r="G15" s="989">
        <f>SUM(G4,G12,G14)</f>
        <v>31426695</v>
      </c>
    </row>
    <row r="16" spans="1:7" s="932" customFormat="1" ht="18" customHeight="1">
      <c r="A16" s="990"/>
      <c r="B16" s="991"/>
      <c r="C16" s="991"/>
      <c r="D16" s="991"/>
      <c r="E16" s="991"/>
      <c r="F16" s="991"/>
      <c r="G16" s="991"/>
    </row>
    <row r="17" spans="1:7" s="932" customFormat="1" ht="24.95" customHeight="1">
      <c r="A17" s="1076"/>
      <c r="B17" s="1077" t="s">
        <v>2040</v>
      </c>
      <c r="C17" s="1078" t="s">
        <v>1935</v>
      </c>
      <c r="D17" s="1078" t="s">
        <v>1936</v>
      </c>
      <c r="E17" s="1078" t="s">
        <v>1937</v>
      </c>
      <c r="F17" s="1078" t="s">
        <v>1938</v>
      </c>
      <c r="G17" s="1079" t="s">
        <v>1939</v>
      </c>
    </row>
    <row r="18" spans="1:7" s="932" customFormat="1" ht="24.95" customHeight="1">
      <c r="A18" s="1074"/>
      <c r="B18" s="1075" t="s">
        <v>2026</v>
      </c>
      <c r="C18" s="951">
        <v>14444065</v>
      </c>
      <c r="D18" s="951">
        <v>14523143</v>
      </c>
      <c r="E18" s="951">
        <v>15113350</v>
      </c>
      <c r="F18" s="969">
        <v>16197060</v>
      </c>
      <c r="G18" s="951">
        <v>19674147</v>
      </c>
    </row>
    <row r="19" spans="1:7" s="932" customFormat="1" ht="24.95" customHeight="1">
      <c r="A19" s="1528" t="s">
        <v>2027</v>
      </c>
      <c r="B19" s="970" t="s">
        <v>2028</v>
      </c>
      <c r="C19" s="971">
        <v>4179390</v>
      </c>
      <c r="D19" s="971">
        <v>4004688</v>
      </c>
      <c r="E19" s="971">
        <v>3392760</v>
      </c>
      <c r="F19" s="972">
        <v>3538011</v>
      </c>
      <c r="G19" s="939">
        <v>3595620</v>
      </c>
    </row>
    <row r="20" spans="1:7" s="932" customFormat="1" ht="24.95" customHeight="1">
      <c r="A20" s="1529"/>
      <c r="B20" s="973" t="s">
        <v>2029</v>
      </c>
      <c r="C20" s="974">
        <v>379322</v>
      </c>
      <c r="D20" s="974">
        <v>398629</v>
      </c>
      <c r="E20" s="974">
        <v>407093</v>
      </c>
      <c r="F20" s="975">
        <v>412488</v>
      </c>
      <c r="G20" s="936">
        <v>445221</v>
      </c>
    </row>
    <row r="21" spans="1:7" s="932" customFormat="1" ht="24.95" customHeight="1">
      <c r="A21" s="1529"/>
      <c r="B21" s="970" t="s">
        <v>2030</v>
      </c>
      <c r="C21" s="971">
        <v>3667527</v>
      </c>
      <c r="D21" s="971">
        <v>3815438</v>
      </c>
      <c r="E21" s="971">
        <v>3883713</v>
      </c>
      <c r="F21" s="972">
        <v>3923925</v>
      </c>
      <c r="G21" s="939">
        <v>3988229</v>
      </c>
    </row>
    <row r="22" spans="1:7" s="932" customFormat="1" ht="24.95" customHeight="1">
      <c r="A22" s="1529"/>
      <c r="B22" s="973" t="s">
        <v>2031</v>
      </c>
      <c r="C22" s="974">
        <v>156118</v>
      </c>
      <c r="D22" s="974">
        <v>162854</v>
      </c>
      <c r="E22" s="976" t="s">
        <v>246</v>
      </c>
      <c r="F22" s="975" t="s">
        <v>246</v>
      </c>
      <c r="G22" s="977" t="s">
        <v>246</v>
      </c>
    </row>
    <row r="23" spans="1:7" s="932" customFormat="1" ht="24.95" customHeight="1">
      <c r="A23" s="1529"/>
      <c r="B23" s="978" t="s">
        <v>2032</v>
      </c>
      <c r="C23" s="979">
        <v>871</v>
      </c>
      <c r="D23" s="972" t="s">
        <v>246</v>
      </c>
      <c r="E23" s="972" t="s">
        <v>246</v>
      </c>
      <c r="F23" s="972" t="s">
        <v>246</v>
      </c>
      <c r="G23" s="942" t="s">
        <v>246</v>
      </c>
    </row>
    <row r="24" spans="1:7" s="932" customFormat="1" ht="24.95" customHeight="1">
      <c r="A24" s="1529"/>
      <c r="B24" s="973" t="s">
        <v>2033</v>
      </c>
      <c r="C24" s="974">
        <v>171796</v>
      </c>
      <c r="D24" s="974">
        <v>166896</v>
      </c>
      <c r="E24" s="974">
        <v>163847</v>
      </c>
      <c r="F24" s="975">
        <v>172323</v>
      </c>
      <c r="G24" s="977" t="s">
        <v>246</v>
      </c>
    </row>
    <row r="25" spans="1:7" s="932" customFormat="1" ht="24.95" customHeight="1">
      <c r="A25" s="1529"/>
      <c r="B25" s="970" t="s">
        <v>2034</v>
      </c>
      <c r="C25" s="971">
        <v>963703</v>
      </c>
      <c r="D25" s="971">
        <v>992578</v>
      </c>
      <c r="E25" s="971">
        <v>1131378</v>
      </c>
      <c r="F25" s="972">
        <v>1138178</v>
      </c>
      <c r="G25" s="942" t="s">
        <v>246</v>
      </c>
    </row>
    <row r="26" spans="1:7" s="932" customFormat="1" ht="24.95" customHeight="1">
      <c r="A26" s="1529"/>
      <c r="B26" s="973" t="s">
        <v>2035</v>
      </c>
      <c r="C26" s="980">
        <f>SUM(C19:C25)</f>
        <v>9518727</v>
      </c>
      <c r="D26" s="981">
        <f>SUM(D19:D25)</f>
        <v>9541083</v>
      </c>
      <c r="E26" s="981">
        <f>SUM(E19:E25)</f>
        <v>8978791</v>
      </c>
      <c r="F26" s="981">
        <f>SUM(F19:F25)</f>
        <v>9184925</v>
      </c>
      <c r="G26" s="981">
        <f>SUM(G19:G25)</f>
        <v>8029070</v>
      </c>
    </row>
    <row r="27" spans="1:7" s="932" customFormat="1" ht="24.95" customHeight="1">
      <c r="A27" s="1530" t="s">
        <v>2036</v>
      </c>
      <c r="B27" s="982" t="s">
        <v>2037</v>
      </c>
      <c r="C27" s="983">
        <v>1802823</v>
      </c>
      <c r="D27" s="983">
        <v>1641822</v>
      </c>
      <c r="E27" s="983">
        <v>1531272</v>
      </c>
      <c r="F27" s="984">
        <v>1477764</v>
      </c>
      <c r="G27" s="940">
        <v>1505324</v>
      </c>
    </row>
    <row r="28" spans="1:7" s="932" customFormat="1" ht="24.75" customHeight="1">
      <c r="A28" s="1531"/>
      <c r="B28" s="992" t="s">
        <v>2038</v>
      </c>
      <c r="C28" s="987" t="s">
        <v>246</v>
      </c>
      <c r="D28" s="987" t="s">
        <v>246</v>
      </c>
      <c r="E28" s="987" t="s">
        <v>246</v>
      </c>
      <c r="F28" s="988" t="s">
        <v>246</v>
      </c>
      <c r="G28" s="981">
        <f>ROUND((1014581874+973304892)/1000,0)</f>
        <v>1987887</v>
      </c>
    </row>
    <row r="29" spans="1:7" s="993" customFormat="1" ht="24.95" customHeight="1">
      <c r="A29" s="1526" t="s">
        <v>2039</v>
      </c>
      <c r="B29" s="1527"/>
      <c r="C29" s="989">
        <f>SUM(C18,C26,C28)</f>
        <v>23962792</v>
      </c>
      <c r="D29" s="989">
        <f>SUM(D18,D26,D28)</f>
        <v>24064226</v>
      </c>
      <c r="E29" s="989">
        <f>SUM(E18,E26,E28)</f>
        <v>24092141</v>
      </c>
      <c r="F29" s="989">
        <f>SUM(F18,F26,F28)</f>
        <v>25381985</v>
      </c>
      <c r="G29" s="989">
        <f>SUM(G18,G26,G28)</f>
        <v>29691104</v>
      </c>
    </row>
    <row r="30" spans="1:7" s="932" customFormat="1" ht="18" customHeight="1">
      <c r="G30" s="994" t="s">
        <v>2041</v>
      </c>
    </row>
  </sheetData>
  <mergeCells count="6">
    <mergeCell ref="A29:B29"/>
    <mergeCell ref="A5:A12"/>
    <mergeCell ref="A13:A14"/>
    <mergeCell ref="A15:B15"/>
    <mergeCell ref="A19:A26"/>
    <mergeCell ref="A27:A28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3"/>
  <dimension ref="A1:F18"/>
  <sheetViews>
    <sheetView zoomScaleNormal="100" zoomScaleSheetLayoutView="100" workbookViewId="0"/>
  </sheetViews>
  <sheetFormatPr defaultRowHeight="14.25"/>
  <cols>
    <col min="1" max="1" width="28.625" style="187" customWidth="1"/>
    <col min="2" max="4" width="12.25" style="187" bestFit="1" customWidth="1"/>
    <col min="5" max="5" width="11.25" style="187" bestFit="1" customWidth="1"/>
    <col min="6" max="6" width="12.75" style="187" customWidth="1"/>
    <col min="7" max="16384" width="9" style="187"/>
  </cols>
  <sheetData>
    <row r="1" spans="1:6" ht="18" customHeight="1">
      <c r="A1" s="525" t="s">
        <v>2042</v>
      </c>
    </row>
    <row r="2" spans="1:6" s="6" customFormat="1" ht="18" customHeight="1">
      <c r="A2" s="5"/>
      <c r="F2" s="903" t="s">
        <v>1427</v>
      </c>
    </row>
    <row r="3" spans="1:6" s="6" customFormat="1" ht="18" customHeight="1">
      <c r="A3" s="395" t="s">
        <v>2043</v>
      </c>
      <c r="B3" s="394" t="s">
        <v>1561</v>
      </c>
      <c r="C3" s="394" t="s">
        <v>1981</v>
      </c>
      <c r="D3" s="394" t="s">
        <v>1563</v>
      </c>
      <c r="E3" s="394" t="s">
        <v>1564</v>
      </c>
      <c r="F3" s="397" t="s">
        <v>1201</v>
      </c>
    </row>
    <row r="4" spans="1:6" s="6" customFormat="1" ht="18" customHeight="1">
      <c r="A4" s="527" t="s">
        <v>2044</v>
      </c>
      <c r="B4" s="672">
        <f>SUM(B5,B8,B11,B14,B15)</f>
        <v>3946281</v>
      </c>
      <c r="C4" s="599">
        <f t="shared" ref="C4:E4" si="0">SUM(C5,C8,C11,C14,C15)</f>
        <v>4031330</v>
      </c>
      <c r="D4" s="599">
        <f t="shared" si="0"/>
        <v>4103225</v>
      </c>
      <c r="E4" s="599">
        <f t="shared" si="0"/>
        <v>4176307</v>
      </c>
      <c r="F4" s="31">
        <f>SUM(F5,F8,F11,F14,F15)</f>
        <v>4144610</v>
      </c>
    </row>
    <row r="5" spans="1:6" s="6" customFormat="1" ht="18" customHeight="1">
      <c r="A5" s="550" t="s">
        <v>2045</v>
      </c>
      <c r="B5" s="674">
        <v>1724389</v>
      </c>
      <c r="C5" s="601">
        <v>1805101</v>
      </c>
      <c r="D5" s="601">
        <v>1838730</v>
      </c>
      <c r="E5" s="601">
        <v>1880669</v>
      </c>
      <c r="F5" s="46">
        <v>1822073</v>
      </c>
    </row>
    <row r="6" spans="1:6" s="6" customFormat="1" ht="18" customHeight="1">
      <c r="A6" s="527" t="s">
        <v>2046</v>
      </c>
      <c r="B6" s="672">
        <v>1405462</v>
      </c>
      <c r="C6" s="599">
        <v>1427624</v>
      </c>
      <c r="D6" s="599">
        <v>1459629</v>
      </c>
      <c r="E6" s="599">
        <v>1488547</v>
      </c>
      <c r="F6" s="31">
        <v>1517178</v>
      </c>
    </row>
    <row r="7" spans="1:6" s="6" customFormat="1" ht="18" customHeight="1">
      <c r="A7" s="550" t="s">
        <v>2047</v>
      </c>
      <c r="B7" s="674">
        <v>318927</v>
      </c>
      <c r="C7" s="601">
        <v>377477</v>
      </c>
      <c r="D7" s="601">
        <v>379101</v>
      </c>
      <c r="E7" s="601">
        <v>392122</v>
      </c>
      <c r="F7" s="46">
        <v>304895</v>
      </c>
    </row>
    <row r="8" spans="1:6" s="6" customFormat="1" ht="18" customHeight="1">
      <c r="A8" s="527" t="s">
        <v>2048</v>
      </c>
      <c r="B8" s="672">
        <v>1911813</v>
      </c>
      <c r="C8" s="599">
        <v>1921040</v>
      </c>
      <c r="D8" s="599">
        <v>1963329</v>
      </c>
      <c r="E8" s="599">
        <v>1987929</v>
      </c>
      <c r="F8" s="599">
        <v>2005861</v>
      </c>
    </row>
    <row r="9" spans="1:6" s="6" customFormat="1" ht="18" customHeight="1">
      <c r="A9" s="550" t="s">
        <v>2049</v>
      </c>
      <c r="B9" s="202">
        <v>1880291</v>
      </c>
      <c r="C9" s="46">
        <v>1887067</v>
      </c>
      <c r="D9" s="46">
        <v>1930236</v>
      </c>
      <c r="E9" s="601">
        <v>1955993</v>
      </c>
      <c r="F9" s="46">
        <v>1975269</v>
      </c>
    </row>
    <row r="10" spans="1:6" s="6" customFormat="1" ht="18" customHeight="1">
      <c r="A10" s="527" t="s">
        <v>2050</v>
      </c>
      <c r="B10" s="672">
        <v>31522</v>
      </c>
      <c r="C10" s="599">
        <v>33973</v>
      </c>
      <c r="D10" s="599">
        <v>33093</v>
      </c>
      <c r="E10" s="599">
        <v>31936</v>
      </c>
      <c r="F10" s="31">
        <v>30592</v>
      </c>
    </row>
    <row r="11" spans="1:6" s="6" customFormat="1" ht="18" customHeight="1">
      <c r="A11" s="550" t="s">
        <v>2051</v>
      </c>
      <c r="B11" s="674">
        <f>B13</f>
        <v>107217</v>
      </c>
      <c r="C11" s="601">
        <f t="shared" ref="C11:D11" si="1">C13</f>
        <v>112416</v>
      </c>
      <c r="D11" s="601">
        <f t="shared" si="1"/>
        <v>115266</v>
      </c>
      <c r="E11" s="601">
        <f>E12+E13</f>
        <v>121924</v>
      </c>
      <c r="F11" s="601">
        <f>F12+F13</f>
        <v>131060</v>
      </c>
    </row>
    <row r="12" spans="1:6" s="6" customFormat="1" ht="24">
      <c r="A12" s="906" t="s">
        <v>2052</v>
      </c>
      <c r="B12" s="996"/>
      <c r="C12" s="997"/>
      <c r="D12" s="997"/>
      <c r="E12" s="998">
        <v>1115</v>
      </c>
      <c r="F12" s="87">
        <v>3911</v>
      </c>
    </row>
    <row r="13" spans="1:6" s="6" customFormat="1" ht="18" customHeight="1">
      <c r="A13" s="550" t="s">
        <v>2053</v>
      </c>
      <c r="B13" s="674">
        <f>105653+1564</f>
        <v>107217</v>
      </c>
      <c r="C13" s="601">
        <f>110628+1788</f>
        <v>112416</v>
      </c>
      <c r="D13" s="601">
        <f>113931+1335</f>
        <v>115266</v>
      </c>
      <c r="E13" s="601">
        <f>119504+1305</f>
        <v>120809</v>
      </c>
      <c r="F13" s="46">
        <f>125752+1397</f>
        <v>127149</v>
      </c>
    </row>
    <row r="14" spans="1:6" s="6" customFormat="1" ht="18" customHeight="1">
      <c r="A14" s="58" t="s">
        <v>2054</v>
      </c>
      <c r="B14" s="999">
        <v>200273</v>
      </c>
      <c r="C14" s="998">
        <v>190291</v>
      </c>
      <c r="D14" s="998">
        <v>183397</v>
      </c>
      <c r="E14" s="998">
        <v>183550</v>
      </c>
      <c r="F14" s="87">
        <v>184492</v>
      </c>
    </row>
    <row r="15" spans="1:6" s="6" customFormat="1" ht="18" customHeight="1">
      <c r="A15" s="60" t="s">
        <v>2055</v>
      </c>
      <c r="B15" s="1000">
        <v>2589</v>
      </c>
      <c r="C15" s="1001">
        <v>2482</v>
      </c>
      <c r="D15" s="1001">
        <v>2503</v>
      </c>
      <c r="E15" s="1001">
        <v>2235</v>
      </c>
      <c r="F15" s="90">
        <v>1124</v>
      </c>
    </row>
    <row r="16" spans="1:6" s="6" customFormat="1" ht="18" customHeight="1">
      <c r="A16" s="6" t="s">
        <v>2056</v>
      </c>
      <c r="E16" s="1332" t="s">
        <v>1265</v>
      </c>
      <c r="F16" s="1332"/>
    </row>
    <row r="17" spans="1:1" s="6" customFormat="1" ht="16.5" customHeight="1">
      <c r="A17" s="6" t="s">
        <v>2057</v>
      </c>
    </row>
    <row r="18" spans="1:1" s="6" customFormat="1" ht="12"/>
  </sheetData>
  <mergeCells count="1">
    <mergeCell ref="E16:F16"/>
  </mergeCells>
  <phoneticPr fontId="2"/>
  <pageMargins left="0.39370078740157483" right="0.39370078740157483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/>
  </sheetViews>
  <sheetFormatPr defaultRowHeight="14.25"/>
  <cols>
    <col min="1" max="1" width="17" style="1003" customWidth="1"/>
    <col min="2" max="2" width="14.875" style="1003" customWidth="1"/>
    <col min="3" max="8" width="8" style="1003" customWidth="1"/>
    <col min="9" max="9" width="7.625" style="1003" customWidth="1"/>
    <col min="10" max="16384" width="9" style="1003"/>
  </cols>
  <sheetData>
    <row r="1" spans="1:9" ht="18" customHeight="1">
      <c r="A1" s="1002" t="s">
        <v>2058</v>
      </c>
      <c r="B1" s="1002"/>
    </row>
    <row r="2" spans="1:9" s="1004" customFormat="1" ht="18" customHeight="1">
      <c r="I2" s="1005" t="s">
        <v>2059</v>
      </c>
    </row>
    <row r="3" spans="1:9" s="1004" customFormat="1" ht="18" customHeight="1">
      <c r="A3" s="1538" t="s">
        <v>2061</v>
      </c>
      <c r="B3" s="1534" t="s">
        <v>2060</v>
      </c>
      <c r="C3" s="1534" t="s">
        <v>2062</v>
      </c>
      <c r="D3" s="1534"/>
      <c r="E3" s="1534"/>
      <c r="F3" s="1534" t="s">
        <v>2063</v>
      </c>
      <c r="G3" s="1534"/>
      <c r="H3" s="1534"/>
      <c r="I3" s="1540" t="s">
        <v>2064</v>
      </c>
    </row>
    <row r="4" spans="1:9" s="1004" customFormat="1" ht="18" customHeight="1">
      <c r="A4" s="1539"/>
      <c r="B4" s="1535"/>
      <c r="C4" s="1006" t="s">
        <v>2065</v>
      </c>
      <c r="D4" s="1006" t="s">
        <v>2066</v>
      </c>
      <c r="E4" s="1006" t="s">
        <v>2067</v>
      </c>
      <c r="F4" s="1006" t="s">
        <v>2065</v>
      </c>
      <c r="G4" s="1006" t="s">
        <v>2066</v>
      </c>
      <c r="H4" s="1006" t="s">
        <v>2067</v>
      </c>
      <c r="I4" s="1541"/>
    </row>
    <row r="5" spans="1:9" s="1004" customFormat="1" ht="18" customHeight="1">
      <c r="A5" s="1128" t="s">
        <v>2068</v>
      </c>
      <c r="B5" s="1080" t="s">
        <v>2125</v>
      </c>
      <c r="C5" s="1007">
        <v>13045</v>
      </c>
      <c r="D5" s="1007">
        <v>14888</v>
      </c>
      <c r="E5" s="1007">
        <f>SUM(C5:D5)</f>
        <v>27933</v>
      </c>
      <c r="F5" s="1007">
        <v>5441</v>
      </c>
      <c r="G5" s="1007">
        <v>6549</v>
      </c>
      <c r="H5" s="1007">
        <f>SUM(F5:G5)</f>
        <v>11990</v>
      </c>
      <c r="I5" s="1008">
        <f>H5/E5*100</f>
        <v>42.924139906204132</v>
      </c>
    </row>
    <row r="6" spans="1:9" s="1004" customFormat="1" ht="18" customHeight="1">
      <c r="A6" s="1085" t="s">
        <v>2317</v>
      </c>
      <c r="B6" s="1081" t="s">
        <v>2316</v>
      </c>
      <c r="C6" s="1009">
        <v>13132</v>
      </c>
      <c r="D6" s="1009">
        <v>14971</v>
      </c>
      <c r="E6" s="1009">
        <f>SUM(C6:D6)</f>
        <v>28103</v>
      </c>
      <c r="F6" s="1009">
        <v>7276</v>
      </c>
      <c r="G6" s="1009">
        <v>8191</v>
      </c>
      <c r="H6" s="1009">
        <f>SUM(F6:G6)</f>
        <v>15467</v>
      </c>
      <c r="I6" s="1010">
        <f>H6/E6*100</f>
        <v>55.036828808312279</v>
      </c>
    </row>
    <row r="7" spans="1:9" s="1004" customFormat="1" ht="18" customHeight="1">
      <c r="A7" s="1083" t="s">
        <v>2318</v>
      </c>
      <c r="B7" s="1080" t="s">
        <v>2126</v>
      </c>
      <c r="C7" s="1007">
        <v>12936</v>
      </c>
      <c r="D7" s="1007">
        <v>14784</v>
      </c>
      <c r="E7" s="1007">
        <f>SUM(C7:D7)</f>
        <v>27720</v>
      </c>
      <c r="F7" s="1007">
        <v>5637</v>
      </c>
      <c r="G7" s="1007">
        <v>6519</v>
      </c>
      <c r="H7" s="1007">
        <f>SUM(F7:G7)</f>
        <v>12156</v>
      </c>
      <c r="I7" s="1011">
        <f>H7/E7*100</f>
        <v>43.852813852813853</v>
      </c>
    </row>
    <row r="8" spans="1:9" s="1004" customFormat="1" ht="18" customHeight="1">
      <c r="A8" s="1084" t="s">
        <v>2069</v>
      </c>
      <c r="B8" s="1536" t="s">
        <v>2127</v>
      </c>
      <c r="C8" s="1542" t="s">
        <v>2070</v>
      </c>
      <c r="D8" s="1542"/>
      <c r="E8" s="1542"/>
      <c r="F8" s="1542"/>
      <c r="G8" s="1542"/>
      <c r="H8" s="1542"/>
      <c r="I8" s="1542"/>
    </row>
    <row r="9" spans="1:9" s="1004" customFormat="1" ht="18" customHeight="1">
      <c r="A9" s="1085" t="s">
        <v>2319</v>
      </c>
      <c r="B9" s="1537"/>
      <c r="C9" s="1532" t="s">
        <v>2070</v>
      </c>
      <c r="D9" s="1533"/>
      <c r="E9" s="1533"/>
      <c r="F9" s="1533"/>
      <c r="G9" s="1533"/>
      <c r="H9" s="1533"/>
      <c r="I9" s="1533"/>
    </row>
    <row r="10" spans="1:9" s="1004" customFormat="1" ht="18" customHeight="1">
      <c r="A10" s="1086" t="s">
        <v>2320</v>
      </c>
      <c r="B10" s="1082" t="s">
        <v>2128</v>
      </c>
      <c r="C10" s="1012">
        <v>13104</v>
      </c>
      <c r="D10" s="1012">
        <v>14927</v>
      </c>
      <c r="E10" s="1012">
        <f>SUM(C10:D10)</f>
        <v>28031</v>
      </c>
      <c r="F10" s="1012">
        <v>7227</v>
      </c>
      <c r="G10" s="1012">
        <v>8107</v>
      </c>
      <c r="H10" s="1012">
        <f>SUM(F10:G10)</f>
        <v>15334</v>
      </c>
      <c r="I10" s="1013">
        <f>H10/E10*100</f>
        <v>54.703720880453787</v>
      </c>
    </row>
    <row r="11" spans="1:9" s="1004" customFormat="1" ht="16.5" customHeight="1">
      <c r="A11" s="1129" t="s">
        <v>2314</v>
      </c>
      <c r="H11" s="1014"/>
      <c r="I11" s="1005" t="s">
        <v>2315</v>
      </c>
    </row>
    <row r="12" spans="1:9" s="1004" customFormat="1" ht="12"/>
    <row r="13" spans="1:9" s="1004" customFormat="1" ht="12"/>
    <row r="14" spans="1:9" s="1004" customFormat="1" ht="12"/>
  </sheetData>
  <mergeCells count="8">
    <mergeCell ref="C9:I9"/>
    <mergeCell ref="B3:B4"/>
    <mergeCell ref="B8:B9"/>
    <mergeCell ref="A3:A4"/>
    <mergeCell ref="C3:E3"/>
    <mergeCell ref="F3:H3"/>
    <mergeCell ref="I3:I4"/>
    <mergeCell ref="C8:I8"/>
  </mergeCells>
  <phoneticPr fontId="2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workbookViewId="0"/>
  </sheetViews>
  <sheetFormatPr defaultRowHeight="18" customHeight="1"/>
  <cols>
    <col min="1" max="4" width="12.375" style="1016" customWidth="1"/>
    <col min="5" max="5" width="14" style="1016" customWidth="1"/>
    <col min="6" max="8" width="12.125" style="1016" customWidth="1"/>
    <col min="9" max="16384" width="9" style="1017"/>
  </cols>
  <sheetData>
    <row r="1" spans="1:8" ht="18" customHeight="1">
      <c r="A1" s="1015" t="s">
        <v>2071</v>
      </c>
    </row>
    <row r="2" spans="1:8" s="1020" customFormat="1" ht="18" customHeight="1">
      <c r="A2" s="1018" t="s">
        <v>2072</v>
      </c>
      <c r="B2" s="1019"/>
      <c r="C2" s="1019"/>
      <c r="D2" s="1019"/>
      <c r="E2" s="1019"/>
      <c r="F2" s="1019"/>
      <c r="G2" s="1019" t="s">
        <v>2073</v>
      </c>
    </row>
    <row r="3" spans="1:8" s="1020" customFormat="1" ht="18" customHeight="1">
      <c r="A3" s="1544" t="s">
        <v>2074</v>
      </c>
      <c r="B3" s="1544"/>
      <c r="C3" s="1544"/>
      <c r="D3" s="1545"/>
      <c r="E3" s="1021" t="s">
        <v>2075</v>
      </c>
      <c r="F3" s="1021" t="s">
        <v>2076</v>
      </c>
      <c r="G3" s="1022" t="s">
        <v>2077</v>
      </c>
    </row>
    <row r="4" spans="1:8" s="1020" customFormat="1" ht="18" customHeight="1">
      <c r="A4" s="1556" t="s">
        <v>2078</v>
      </c>
      <c r="B4" s="1556"/>
      <c r="C4" s="1556"/>
      <c r="D4" s="1557"/>
      <c r="E4" s="1023">
        <f>SUM(F4:G4)</f>
        <v>357</v>
      </c>
      <c r="F4" s="1024">
        <v>231</v>
      </c>
      <c r="G4" s="1024">
        <v>126</v>
      </c>
    </row>
    <row r="5" spans="1:8" s="1020" customFormat="1" ht="18" customHeight="1">
      <c r="A5" s="1558" t="s">
        <v>2079</v>
      </c>
      <c r="B5" s="1558"/>
      <c r="C5" s="1558"/>
      <c r="D5" s="1559"/>
      <c r="E5" s="1025">
        <f>SUM(F5:G5)</f>
        <v>353</v>
      </c>
      <c r="F5" s="1026">
        <v>228</v>
      </c>
      <c r="G5" s="1026">
        <v>125</v>
      </c>
    </row>
    <row r="6" spans="1:8" s="1020" customFormat="1" ht="18" customHeight="1">
      <c r="A6" s="1560" t="s">
        <v>2080</v>
      </c>
      <c r="B6" s="1560"/>
      <c r="C6" s="1560"/>
      <c r="D6" s="1561"/>
      <c r="E6" s="1027">
        <f>SUM(F6:G6)</f>
        <v>355</v>
      </c>
      <c r="F6" s="1028">
        <v>229</v>
      </c>
      <c r="G6" s="1028">
        <v>126</v>
      </c>
    </row>
    <row r="7" spans="1:8" s="1020" customFormat="1" ht="18" customHeight="1">
      <c r="A7" s="1558" t="s">
        <v>2081</v>
      </c>
      <c r="B7" s="1558"/>
      <c r="C7" s="1558"/>
      <c r="D7" s="1559"/>
      <c r="E7" s="1025">
        <f>SUM(F7:G7)</f>
        <v>365</v>
      </c>
      <c r="F7" s="1026">
        <v>233</v>
      </c>
      <c r="G7" s="1026">
        <v>132</v>
      </c>
    </row>
    <row r="8" spans="1:8" s="1020" customFormat="1" ht="18" customHeight="1">
      <c r="A8" s="1554" t="s">
        <v>2082</v>
      </c>
      <c r="B8" s="1554"/>
      <c r="C8" s="1554"/>
      <c r="D8" s="1555"/>
      <c r="E8" s="1029">
        <f>SUM(F8:G8)</f>
        <v>363</v>
      </c>
      <c r="F8" s="1030">
        <v>228</v>
      </c>
      <c r="G8" s="1030">
        <v>135</v>
      </c>
    </row>
    <row r="9" spans="1:8" s="1020" customFormat="1" ht="18" customHeight="1">
      <c r="A9" s="1031"/>
      <c r="B9" s="1031"/>
      <c r="C9" s="1031"/>
      <c r="D9" s="1031"/>
      <c r="E9" s="1031"/>
      <c r="F9" s="1032"/>
      <c r="G9" s="1028"/>
      <c r="H9" s="1028"/>
    </row>
    <row r="10" spans="1:8" s="1020" customFormat="1" ht="18" customHeight="1">
      <c r="A10" s="1033" t="s">
        <v>2083</v>
      </c>
      <c r="B10" s="1031"/>
      <c r="C10" s="1031"/>
      <c r="D10" s="1031"/>
      <c r="E10" s="1031"/>
      <c r="F10" s="1032"/>
      <c r="G10" s="1028"/>
      <c r="H10" s="1028"/>
    </row>
    <row r="11" spans="1:8" s="1020" customFormat="1" ht="18" customHeight="1">
      <c r="A11" s="1544" t="s">
        <v>2084</v>
      </c>
      <c r="B11" s="1544"/>
      <c r="C11" s="1544"/>
      <c r="D11" s="1545"/>
      <c r="E11" s="1034" t="s">
        <v>2085</v>
      </c>
      <c r="F11" s="1034" t="s">
        <v>2065</v>
      </c>
      <c r="G11" s="1035" t="s">
        <v>2066</v>
      </c>
    </row>
    <row r="12" spans="1:8" s="1020" customFormat="1" ht="18" customHeight="1">
      <c r="A12" s="1546" t="s">
        <v>2086</v>
      </c>
      <c r="B12" s="1548" t="s">
        <v>2087</v>
      </c>
      <c r="C12" s="1036" t="s">
        <v>2088</v>
      </c>
      <c r="D12" s="1037"/>
      <c r="E12" s="1025">
        <f t="shared" ref="E12:E36" si="0">SUM(F12:G12)</f>
        <v>17</v>
      </c>
      <c r="F12" s="1038">
        <v>14</v>
      </c>
      <c r="G12" s="1038">
        <v>3</v>
      </c>
    </row>
    <row r="13" spans="1:8" s="1020" customFormat="1" ht="18" customHeight="1">
      <c r="A13" s="1546"/>
      <c r="B13" s="1548"/>
      <c r="C13" s="1039" t="s">
        <v>2089</v>
      </c>
      <c r="D13" s="1040"/>
      <c r="E13" s="1041">
        <f t="shared" si="0"/>
        <v>4</v>
      </c>
      <c r="F13" s="1042">
        <v>4</v>
      </c>
      <c r="G13" s="1042">
        <v>0</v>
      </c>
    </row>
    <row r="14" spans="1:8" s="1020" customFormat="1" ht="18" customHeight="1">
      <c r="A14" s="1547"/>
      <c r="B14" s="1549"/>
      <c r="C14" s="1036" t="s">
        <v>2090</v>
      </c>
      <c r="D14" s="1043"/>
      <c r="E14" s="1025">
        <f t="shared" si="0"/>
        <v>8</v>
      </c>
      <c r="F14" s="1038">
        <v>7</v>
      </c>
      <c r="G14" s="1038">
        <v>1</v>
      </c>
    </row>
    <row r="15" spans="1:8" s="1020" customFormat="1" ht="18" customHeight="1">
      <c r="A15" s="1547"/>
      <c r="B15" s="1549"/>
      <c r="C15" s="1036" t="s">
        <v>2091</v>
      </c>
      <c r="D15" s="1043"/>
      <c r="E15" s="1041">
        <f t="shared" si="0"/>
        <v>7</v>
      </c>
      <c r="F15" s="1042">
        <v>6</v>
      </c>
      <c r="G15" s="1042">
        <v>1</v>
      </c>
    </row>
    <row r="16" spans="1:8" s="1020" customFormat="1" ht="18" customHeight="1">
      <c r="A16" s="1547"/>
      <c r="B16" s="1549"/>
      <c r="C16" s="1036" t="s">
        <v>2092</v>
      </c>
      <c r="D16" s="1043"/>
      <c r="E16" s="1025">
        <f t="shared" si="0"/>
        <v>16</v>
      </c>
      <c r="F16" s="1038">
        <v>9</v>
      </c>
      <c r="G16" s="1038">
        <v>7</v>
      </c>
    </row>
    <row r="17" spans="1:7" s="1020" customFormat="1" ht="18" customHeight="1">
      <c r="A17" s="1547"/>
      <c r="B17" s="1549"/>
      <c r="C17" s="1044" t="s">
        <v>2093</v>
      </c>
      <c r="D17" s="1045"/>
      <c r="E17" s="1041">
        <f t="shared" si="0"/>
        <v>2</v>
      </c>
      <c r="F17" s="1042">
        <v>1</v>
      </c>
      <c r="G17" s="1042">
        <v>1</v>
      </c>
    </row>
    <row r="18" spans="1:7" s="1020" customFormat="1" ht="18" customHeight="1">
      <c r="A18" s="1547"/>
      <c r="B18" s="1549" t="s">
        <v>2094</v>
      </c>
      <c r="C18" s="1044" t="s">
        <v>2095</v>
      </c>
      <c r="D18" s="1045"/>
      <c r="E18" s="1025">
        <f t="shared" si="0"/>
        <v>15</v>
      </c>
      <c r="F18" s="1038">
        <v>8</v>
      </c>
      <c r="G18" s="1038">
        <v>7</v>
      </c>
    </row>
    <row r="19" spans="1:7" s="1020" customFormat="1" ht="18" customHeight="1">
      <c r="A19" s="1547"/>
      <c r="B19" s="1549"/>
      <c r="C19" s="1036" t="s">
        <v>2096</v>
      </c>
      <c r="D19" s="1043"/>
      <c r="E19" s="1041">
        <f t="shared" si="0"/>
        <v>11</v>
      </c>
      <c r="F19" s="1042">
        <v>6</v>
      </c>
      <c r="G19" s="1042">
        <v>5</v>
      </c>
    </row>
    <row r="20" spans="1:7" s="1020" customFormat="1" ht="18" customHeight="1">
      <c r="A20" s="1547"/>
      <c r="B20" s="1549"/>
      <c r="C20" s="1036" t="s">
        <v>2097</v>
      </c>
      <c r="D20" s="1043"/>
      <c r="E20" s="1025">
        <f t="shared" si="0"/>
        <v>18</v>
      </c>
      <c r="F20" s="1038">
        <v>4</v>
      </c>
      <c r="G20" s="1038">
        <v>14</v>
      </c>
    </row>
    <row r="21" spans="1:7" s="1020" customFormat="1" ht="18" customHeight="1">
      <c r="A21" s="1547"/>
      <c r="B21" s="1549"/>
      <c r="C21" s="1044" t="s">
        <v>2098</v>
      </c>
      <c r="D21" s="1045"/>
      <c r="E21" s="1041">
        <f t="shared" si="0"/>
        <v>16</v>
      </c>
      <c r="F21" s="1042">
        <v>8</v>
      </c>
      <c r="G21" s="1042">
        <v>8</v>
      </c>
    </row>
    <row r="22" spans="1:7" s="1020" customFormat="1" ht="18" customHeight="1">
      <c r="A22" s="1547"/>
      <c r="B22" s="1549"/>
      <c r="C22" s="1044" t="s">
        <v>2099</v>
      </c>
      <c r="D22" s="1045"/>
      <c r="E22" s="1025">
        <f t="shared" si="0"/>
        <v>10</v>
      </c>
      <c r="F22" s="1038">
        <v>9</v>
      </c>
      <c r="G22" s="1038">
        <v>1</v>
      </c>
    </row>
    <row r="23" spans="1:7" s="1020" customFormat="1" ht="18" customHeight="1">
      <c r="A23" s="1547"/>
      <c r="B23" s="1549" t="s">
        <v>2100</v>
      </c>
      <c r="C23" s="1036" t="s">
        <v>2101</v>
      </c>
      <c r="D23" s="1043"/>
      <c r="E23" s="1041">
        <f t="shared" si="0"/>
        <v>11</v>
      </c>
      <c r="F23" s="1042">
        <v>10</v>
      </c>
      <c r="G23" s="1042">
        <v>1</v>
      </c>
    </row>
    <row r="24" spans="1:7" s="1020" customFormat="1" ht="18" customHeight="1">
      <c r="A24" s="1547"/>
      <c r="B24" s="1549"/>
      <c r="C24" s="1036" t="s">
        <v>2102</v>
      </c>
      <c r="D24" s="1043"/>
      <c r="E24" s="1025">
        <f t="shared" si="0"/>
        <v>12</v>
      </c>
      <c r="F24" s="1038">
        <v>11</v>
      </c>
      <c r="G24" s="1038">
        <v>1</v>
      </c>
    </row>
    <row r="25" spans="1:7" s="1020" customFormat="1" ht="18" customHeight="1">
      <c r="A25" s="1547"/>
      <c r="B25" s="1549"/>
      <c r="C25" s="1036" t="s">
        <v>2103</v>
      </c>
      <c r="D25" s="1043"/>
      <c r="E25" s="1041">
        <f t="shared" si="0"/>
        <v>12</v>
      </c>
      <c r="F25" s="1042">
        <v>12</v>
      </c>
      <c r="G25" s="1042">
        <v>0</v>
      </c>
    </row>
    <row r="26" spans="1:7" s="1020" customFormat="1" ht="18" customHeight="1">
      <c r="A26" s="1547"/>
      <c r="B26" s="1549"/>
      <c r="C26" s="1036" t="s">
        <v>2104</v>
      </c>
      <c r="D26" s="1043"/>
      <c r="E26" s="1025">
        <f t="shared" si="0"/>
        <v>14</v>
      </c>
      <c r="F26" s="1038">
        <v>14</v>
      </c>
      <c r="G26" s="1038">
        <v>0</v>
      </c>
    </row>
    <row r="27" spans="1:7" s="1020" customFormat="1" ht="18" customHeight="1">
      <c r="A27" s="1547"/>
      <c r="B27" s="1044" t="s">
        <v>2105</v>
      </c>
      <c r="C27" s="1045"/>
      <c r="D27" s="1045"/>
      <c r="E27" s="1041">
        <f t="shared" si="0"/>
        <v>3</v>
      </c>
      <c r="F27" s="1042">
        <v>1</v>
      </c>
      <c r="G27" s="1042">
        <v>2</v>
      </c>
    </row>
    <row r="28" spans="1:7" s="1020" customFormat="1" ht="18" customHeight="1">
      <c r="A28" s="1043" t="s">
        <v>2106</v>
      </c>
      <c r="B28" s="1043"/>
      <c r="C28" s="1043"/>
      <c r="D28" s="1043"/>
      <c r="E28" s="1025">
        <f t="shared" si="0"/>
        <v>51</v>
      </c>
      <c r="F28" s="1038">
        <v>50</v>
      </c>
      <c r="G28" s="1038">
        <v>1</v>
      </c>
    </row>
    <row r="29" spans="1:7" s="1020" customFormat="1" ht="18" customHeight="1">
      <c r="A29" s="1043" t="s">
        <v>2107</v>
      </c>
      <c r="B29" s="1037"/>
      <c r="C29" s="1046" t="s">
        <v>2108</v>
      </c>
      <c r="D29" s="1043"/>
      <c r="E29" s="1041">
        <f t="shared" si="0"/>
        <v>15</v>
      </c>
      <c r="F29" s="1042">
        <v>15</v>
      </c>
      <c r="G29" s="1042">
        <v>0</v>
      </c>
    </row>
    <row r="30" spans="1:7" s="1020" customFormat="1" ht="18" customHeight="1">
      <c r="A30" s="1550" t="s">
        <v>2109</v>
      </c>
      <c r="B30" s="1551" t="s">
        <v>2110</v>
      </c>
      <c r="C30" s="1036" t="s">
        <v>2111</v>
      </c>
      <c r="D30" s="1045"/>
      <c r="E30" s="1025">
        <f t="shared" si="0"/>
        <v>12</v>
      </c>
      <c r="F30" s="1038">
        <v>9</v>
      </c>
      <c r="G30" s="1038">
        <v>3</v>
      </c>
    </row>
    <row r="31" spans="1:7" s="1020" customFormat="1" ht="18" customHeight="1">
      <c r="A31" s="1550"/>
      <c r="B31" s="1552"/>
      <c r="C31" s="1039" t="s">
        <v>2112</v>
      </c>
      <c r="D31" s="1045"/>
      <c r="E31" s="1041">
        <f t="shared" si="0"/>
        <v>82</v>
      </c>
      <c r="F31" s="1042">
        <v>11</v>
      </c>
      <c r="G31" s="1042">
        <v>71</v>
      </c>
    </row>
    <row r="32" spans="1:7" s="1020" customFormat="1" ht="18" customHeight="1">
      <c r="A32" s="1550"/>
      <c r="B32" s="1552"/>
      <c r="C32" s="1036" t="s">
        <v>2113</v>
      </c>
      <c r="D32" s="1043"/>
      <c r="E32" s="1025">
        <f t="shared" si="0"/>
        <v>13</v>
      </c>
      <c r="F32" s="1038">
        <v>9</v>
      </c>
      <c r="G32" s="1038">
        <v>4</v>
      </c>
    </row>
    <row r="33" spans="1:8" s="1020" customFormat="1" ht="18" customHeight="1">
      <c r="A33" s="1550"/>
      <c r="B33" s="1553"/>
      <c r="C33" s="1036" t="s">
        <v>2114</v>
      </c>
      <c r="D33" s="1043"/>
      <c r="E33" s="1041">
        <f t="shared" si="0"/>
        <v>8</v>
      </c>
      <c r="F33" s="1042">
        <v>5</v>
      </c>
      <c r="G33" s="1042">
        <v>3</v>
      </c>
    </row>
    <row r="34" spans="1:8" s="1020" customFormat="1" ht="18" customHeight="1">
      <c r="A34" s="1043" t="s">
        <v>2115</v>
      </c>
      <c r="B34" s="1043"/>
      <c r="C34" s="1043"/>
      <c r="D34" s="1043"/>
      <c r="E34" s="1025">
        <f t="shared" si="0"/>
        <v>3</v>
      </c>
      <c r="F34" s="1038">
        <v>2</v>
      </c>
      <c r="G34" s="1038">
        <v>1</v>
      </c>
    </row>
    <row r="35" spans="1:8" s="1020" customFormat="1" ht="18" customHeight="1">
      <c r="A35" s="1043" t="s">
        <v>2116</v>
      </c>
      <c r="B35" s="1043"/>
      <c r="C35" s="1043"/>
      <c r="D35" s="1043"/>
      <c r="E35" s="1041">
        <f t="shared" si="0"/>
        <v>1</v>
      </c>
      <c r="F35" s="1042">
        <v>1</v>
      </c>
      <c r="G35" s="1042">
        <v>0</v>
      </c>
    </row>
    <row r="36" spans="1:8" s="1020" customFormat="1" ht="18" customHeight="1">
      <c r="A36" s="1047" t="s">
        <v>2117</v>
      </c>
      <c r="B36" s="1047"/>
      <c r="C36" s="1047"/>
      <c r="D36" s="1047"/>
      <c r="E36" s="1048">
        <f t="shared" si="0"/>
        <v>2</v>
      </c>
      <c r="F36" s="1049">
        <v>2</v>
      </c>
      <c r="G36" s="1049">
        <v>0</v>
      </c>
    </row>
    <row r="37" spans="1:8" s="1020" customFormat="1" ht="18" customHeight="1">
      <c r="A37" s="1019" t="s">
        <v>2118</v>
      </c>
      <c r="B37" s="1019"/>
      <c r="C37" s="1019"/>
      <c r="D37" s="1019"/>
      <c r="E37" s="1019"/>
      <c r="F37" s="1019"/>
      <c r="G37" s="1050" t="s">
        <v>2119</v>
      </c>
    </row>
    <row r="38" spans="1:8" s="1020" customFormat="1" ht="16.5" customHeight="1">
      <c r="A38" s="1543" t="s">
        <v>2120</v>
      </c>
      <c r="B38" s="1543"/>
      <c r="C38" s="1543"/>
      <c r="D38" s="1543"/>
      <c r="E38" s="1543"/>
      <c r="F38" s="1543"/>
      <c r="G38" s="1543"/>
      <c r="H38" s="1019"/>
    </row>
    <row r="39" spans="1:8" s="1020" customFormat="1" ht="16.5" customHeight="1">
      <c r="A39" s="1543"/>
      <c r="B39" s="1543"/>
      <c r="C39" s="1543"/>
      <c r="D39" s="1543"/>
      <c r="E39" s="1543"/>
      <c r="F39" s="1543"/>
      <c r="G39" s="1543"/>
      <c r="H39" s="1019"/>
    </row>
    <row r="40" spans="1:8" s="1020" customFormat="1" ht="16.5" customHeight="1">
      <c r="A40" s="1019" t="s">
        <v>2121</v>
      </c>
      <c r="B40" s="1019"/>
      <c r="C40" s="1019"/>
      <c r="D40" s="1019"/>
      <c r="E40" s="1019"/>
      <c r="F40" s="1019"/>
      <c r="G40" s="1019"/>
      <c r="H40" s="1019"/>
    </row>
    <row r="41" spans="1:8" s="1020" customFormat="1" ht="18" customHeight="1">
      <c r="A41" s="1019"/>
      <c r="B41" s="1019"/>
      <c r="C41" s="1019"/>
      <c r="D41" s="1019"/>
      <c r="E41" s="1051"/>
      <c r="F41" s="1019"/>
      <c r="G41" s="1019"/>
      <c r="H41" s="1019"/>
    </row>
    <row r="42" spans="1:8" s="1020" customFormat="1" ht="18" customHeight="1">
      <c r="A42" s="1019"/>
      <c r="B42" s="1019"/>
      <c r="C42" s="1019"/>
      <c r="D42" s="1019"/>
      <c r="E42" s="1019"/>
      <c r="F42" s="1019"/>
      <c r="G42" s="1019"/>
      <c r="H42" s="1019"/>
    </row>
    <row r="43" spans="1:8" s="1020" customFormat="1" ht="18" customHeight="1">
      <c r="A43" s="1019"/>
      <c r="B43" s="1019"/>
      <c r="C43" s="1019"/>
      <c r="D43" s="1019"/>
      <c r="E43" s="1019"/>
      <c r="F43" s="1019"/>
      <c r="G43" s="1019"/>
      <c r="H43" s="1019"/>
    </row>
    <row r="44" spans="1:8" s="1020" customFormat="1" ht="18" customHeight="1">
      <c r="A44" s="1019"/>
      <c r="B44" s="1019"/>
      <c r="C44" s="1019"/>
      <c r="D44" s="1019"/>
      <c r="E44" s="1019"/>
      <c r="F44" s="1019"/>
      <c r="G44" s="1019"/>
      <c r="H44" s="1019"/>
    </row>
    <row r="45" spans="1:8" s="1020" customFormat="1" ht="18" customHeight="1">
      <c r="A45" s="1019"/>
      <c r="B45" s="1019"/>
      <c r="C45" s="1019"/>
      <c r="D45" s="1019"/>
      <c r="E45" s="1019"/>
      <c r="F45" s="1019"/>
      <c r="G45" s="1019"/>
      <c r="H45" s="1019"/>
    </row>
    <row r="46" spans="1:8" s="1020" customFormat="1" ht="18" customHeight="1">
      <c r="A46" s="1019"/>
      <c r="B46" s="1019"/>
      <c r="C46" s="1019"/>
      <c r="D46" s="1019"/>
      <c r="E46" s="1019"/>
      <c r="F46" s="1019"/>
      <c r="G46" s="1019"/>
      <c r="H46" s="1019"/>
    </row>
    <row r="47" spans="1:8" s="1020" customFormat="1" ht="18" customHeight="1">
      <c r="A47" s="1019"/>
      <c r="B47" s="1019"/>
      <c r="C47" s="1019"/>
      <c r="D47" s="1019"/>
      <c r="E47" s="1019"/>
      <c r="F47" s="1019"/>
      <c r="G47" s="1019"/>
      <c r="H47" s="1019"/>
    </row>
    <row r="48" spans="1:8" s="1020" customFormat="1" ht="18" customHeight="1">
      <c r="A48" s="1019"/>
      <c r="B48" s="1019"/>
      <c r="C48" s="1019"/>
      <c r="D48" s="1019"/>
      <c r="E48" s="1019"/>
      <c r="F48" s="1019"/>
      <c r="G48" s="1019"/>
      <c r="H48" s="1019"/>
    </row>
    <row r="49" spans="1:8" s="1020" customFormat="1" ht="18" customHeight="1">
      <c r="A49" s="1019"/>
      <c r="B49" s="1019"/>
      <c r="C49" s="1019"/>
      <c r="D49" s="1019"/>
      <c r="E49" s="1019"/>
      <c r="F49" s="1019"/>
      <c r="G49" s="1019"/>
      <c r="H49" s="1019"/>
    </row>
    <row r="50" spans="1:8" s="1020" customFormat="1" ht="18" customHeight="1">
      <c r="A50" s="1019"/>
      <c r="B50" s="1019"/>
      <c r="C50" s="1019"/>
      <c r="D50" s="1019"/>
      <c r="E50" s="1019"/>
      <c r="F50" s="1019"/>
      <c r="G50" s="1019"/>
      <c r="H50" s="1019"/>
    </row>
    <row r="51" spans="1:8" s="1020" customFormat="1" ht="18" customHeight="1">
      <c r="A51" s="1019"/>
      <c r="B51" s="1019"/>
      <c r="C51" s="1019"/>
      <c r="D51" s="1019"/>
      <c r="E51" s="1019"/>
      <c r="F51" s="1019"/>
      <c r="G51" s="1019"/>
      <c r="H51" s="1019"/>
    </row>
    <row r="52" spans="1:8" s="1020" customFormat="1" ht="18" customHeight="1">
      <c r="A52" s="1019"/>
      <c r="B52" s="1019"/>
      <c r="C52" s="1019"/>
      <c r="D52" s="1019"/>
      <c r="E52" s="1019"/>
      <c r="F52" s="1019"/>
      <c r="G52" s="1019"/>
      <c r="H52" s="1019"/>
    </row>
    <row r="53" spans="1:8" s="1020" customFormat="1" ht="18" customHeight="1">
      <c r="A53" s="1019"/>
      <c r="B53" s="1019"/>
      <c r="C53" s="1019"/>
      <c r="D53" s="1019"/>
      <c r="E53" s="1019"/>
      <c r="F53" s="1019"/>
      <c r="G53" s="1019"/>
      <c r="H53" s="1019"/>
    </row>
    <row r="54" spans="1:8" s="1020" customFormat="1" ht="18" customHeight="1">
      <c r="A54" s="1019"/>
      <c r="B54" s="1019"/>
      <c r="C54" s="1019"/>
      <c r="D54" s="1019"/>
      <c r="E54" s="1019"/>
      <c r="F54" s="1019"/>
      <c r="G54" s="1019"/>
      <c r="H54" s="1019"/>
    </row>
    <row r="55" spans="1:8" s="1020" customFormat="1" ht="18" customHeight="1">
      <c r="A55" s="1019"/>
      <c r="B55" s="1019"/>
      <c r="C55" s="1019"/>
      <c r="D55" s="1019"/>
      <c r="E55" s="1019"/>
      <c r="F55" s="1019"/>
      <c r="G55" s="1019"/>
      <c r="H55" s="1019"/>
    </row>
    <row r="56" spans="1:8" s="1020" customFormat="1" ht="18" customHeight="1">
      <c r="A56" s="1019"/>
      <c r="B56" s="1019"/>
      <c r="C56" s="1019"/>
      <c r="D56" s="1019"/>
      <c r="E56" s="1019"/>
      <c r="F56" s="1019"/>
      <c r="G56" s="1019"/>
      <c r="H56" s="1019"/>
    </row>
  </sheetData>
  <mergeCells count="14">
    <mergeCell ref="A8:D8"/>
    <mergeCell ref="A3:D3"/>
    <mergeCell ref="A4:D4"/>
    <mergeCell ref="A5:D5"/>
    <mergeCell ref="A6:D6"/>
    <mergeCell ref="A7:D7"/>
    <mergeCell ref="A38:G39"/>
    <mergeCell ref="A11:D11"/>
    <mergeCell ref="A12:A27"/>
    <mergeCell ref="B12:B17"/>
    <mergeCell ref="B18:B22"/>
    <mergeCell ref="B23:B26"/>
    <mergeCell ref="A30:A33"/>
    <mergeCell ref="B30:B33"/>
  </mergeCells>
  <phoneticPr fontId="2"/>
  <pageMargins left="0.39370078740157483" right="0.39370078740157483" top="0.9055118110236221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25"/>
  <sheetViews>
    <sheetView zoomScaleNormal="100" workbookViewId="0"/>
  </sheetViews>
  <sheetFormatPr defaultRowHeight="18" customHeight="1"/>
  <cols>
    <col min="1" max="1" width="9.625" style="4" customWidth="1"/>
    <col min="2" max="4" width="10.625" style="4" customWidth="1"/>
    <col min="5" max="6" width="10.625" style="67" customWidth="1"/>
    <col min="7" max="7" width="12.625" style="4" customWidth="1"/>
    <col min="8" max="8" width="12.125" style="68" customWidth="1"/>
    <col min="9" max="256" width="9" style="4"/>
    <col min="257" max="257" width="9.625" style="4" customWidth="1"/>
    <col min="258" max="262" width="10.625" style="4" customWidth="1"/>
    <col min="263" max="263" width="12.625" style="4" customWidth="1"/>
    <col min="264" max="264" width="12.125" style="4" customWidth="1"/>
    <col min="265" max="512" width="9" style="4"/>
    <col min="513" max="513" width="9.625" style="4" customWidth="1"/>
    <col min="514" max="518" width="10.625" style="4" customWidth="1"/>
    <col min="519" max="519" width="12.625" style="4" customWidth="1"/>
    <col min="520" max="520" width="12.125" style="4" customWidth="1"/>
    <col min="521" max="768" width="9" style="4"/>
    <col min="769" max="769" width="9.625" style="4" customWidth="1"/>
    <col min="770" max="774" width="10.625" style="4" customWidth="1"/>
    <col min="775" max="775" width="12.625" style="4" customWidth="1"/>
    <col min="776" max="776" width="12.125" style="4" customWidth="1"/>
    <col min="777" max="1024" width="9" style="4"/>
    <col min="1025" max="1025" width="9.625" style="4" customWidth="1"/>
    <col min="1026" max="1030" width="10.625" style="4" customWidth="1"/>
    <col min="1031" max="1031" width="12.625" style="4" customWidth="1"/>
    <col min="1032" max="1032" width="12.125" style="4" customWidth="1"/>
    <col min="1033" max="1280" width="9" style="4"/>
    <col min="1281" max="1281" width="9.625" style="4" customWidth="1"/>
    <col min="1282" max="1286" width="10.625" style="4" customWidth="1"/>
    <col min="1287" max="1287" width="12.625" style="4" customWidth="1"/>
    <col min="1288" max="1288" width="12.125" style="4" customWidth="1"/>
    <col min="1289" max="1536" width="9" style="4"/>
    <col min="1537" max="1537" width="9.625" style="4" customWidth="1"/>
    <col min="1538" max="1542" width="10.625" style="4" customWidth="1"/>
    <col min="1543" max="1543" width="12.625" style="4" customWidth="1"/>
    <col min="1544" max="1544" width="12.125" style="4" customWidth="1"/>
    <col min="1545" max="1792" width="9" style="4"/>
    <col min="1793" max="1793" width="9.625" style="4" customWidth="1"/>
    <col min="1794" max="1798" width="10.625" style="4" customWidth="1"/>
    <col min="1799" max="1799" width="12.625" style="4" customWidth="1"/>
    <col min="1800" max="1800" width="12.125" style="4" customWidth="1"/>
    <col min="1801" max="2048" width="9" style="4"/>
    <col min="2049" max="2049" width="9.625" style="4" customWidth="1"/>
    <col min="2050" max="2054" width="10.625" style="4" customWidth="1"/>
    <col min="2055" max="2055" width="12.625" style="4" customWidth="1"/>
    <col min="2056" max="2056" width="12.125" style="4" customWidth="1"/>
    <col min="2057" max="2304" width="9" style="4"/>
    <col min="2305" max="2305" width="9.625" style="4" customWidth="1"/>
    <col min="2306" max="2310" width="10.625" style="4" customWidth="1"/>
    <col min="2311" max="2311" width="12.625" style="4" customWidth="1"/>
    <col min="2312" max="2312" width="12.125" style="4" customWidth="1"/>
    <col min="2313" max="2560" width="9" style="4"/>
    <col min="2561" max="2561" width="9.625" style="4" customWidth="1"/>
    <col min="2562" max="2566" width="10.625" style="4" customWidth="1"/>
    <col min="2567" max="2567" width="12.625" style="4" customWidth="1"/>
    <col min="2568" max="2568" width="12.125" style="4" customWidth="1"/>
    <col min="2569" max="2816" width="9" style="4"/>
    <col min="2817" max="2817" width="9.625" style="4" customWidth="1"/>
    <col min="2818" max="2822" width="10.625" style="4" customWidth="1"/>
    <col min="2823" max="2823" width="12.625" style="4" customWidth="1"/>
    <col min="2824" max="2824" width="12.125" style="4" customWidth="1"/>
    <col min="2825" max="3072" width="9" style="4"/>
    <col min="3073" max="3073" width="9.625" style="4" customWidth="1"/>
    <col min="3074" max="3078" width="10.625" style="4" customWidth="1"/>
    <col min="3079" max="3079" width="12.625" style="4" customWidth="1"/>
    <col min="3080" max="3080" width="12.125" style="4" customWidth="1"/>
    <col min="3081" max="3328" width="9" style="4"/>
    <col min="3329" max="3329" width="9.625" style="4" customWidth="1"/>
    <col min="3330" max="3334" width="10.625" style="4" customWidth="1"/>
    <col min="3335" max="3335" width="12.625" style="4" customWidth="1"/>
    <col min="3336" max="3336" width="12.125" style="4" customWidth="1"/>
    <col min="3337" max="3584" width="9" style="4"/>
    <col min="3585" max="3585" width="9.625" style="4" customWidth="1"/>
    <col min="3586" max="3590" width="10.625" style="4" customWidth="1"/>
    <col min="3591" max="3591" width="12.625" style="4" customWidth="1"/>
    <col min="3592" max="3592" width="12.125" style="4" customWidth="1"/>
    <col min="3593" max="3840" width="9" style="4"/>
    <col min="3841" max="3841" width="9.625" style="4" customWidth="1"/>
    <col min="3842" max="3846" width="10.625" style="4" customWidth="1"/>
    <col min="3847" max="3847" width="12.625" style="4" customWidth="1"/>
    <col min="3848" max="3848" width="12.125" style="4" customWidth="1"/>
    <col min="3849" max="4096" width="9" style="4"/>
    <col min="4097" max="4097" width="9.625" style="4" customWidth="1"/>
    <col min="4098" max="4102" width="10.625" style="4" customWidth="1"/>
    <col min="4103" max="4103" width="12.625" style="4" customWidth="1"/>
    <col min="4104" max="4104" width="12.125" style="4" customWidth="1"/>
    <col min="4105" max="4352" width="9" style="4"/>
    <col min="4353" max="4353" width="9.625" style="4" customWidth="1"/>
    <col min="4354" max="4358" width="10.625" style="4" customWidth="1"/>
    <col min="4359" max="4359" width="12.625" style="4" customWidth="1"/>
    <col min="4360" max="4360" width="12.125" style="4" customWidth="1"/>
    <col min="4361" max="4608" width="9" style="4"/>
    <col min="4609" max="4609" width="9.625" style="4" customWidth="1"/>
    <col min="4610" max="4614" width="10.625" style="4" customWidth="1"/>
    <col min="4615" max="4615" width="12.625" style="4" customWidth="1"/>
    <col min="4616" max="4616" width="12.125" style="4" customWidth="1"/>
    <col min="4617" max="4864" width="9" style="4"/>
    <col min="4865" max="4865" width="9.625" style="4" customWidth="1"/>
    <col min="4866" max="4870" width="10.625" style="4" customWidth="1"/>
    <col min="4871" max="4871" width="12.625" style="4" customWidth="1"/>
    <col min="4872" max="4872" width="12.125" style="4" customWidth="1"/>
    <col min="4873" max="5120" width="9" style="4"/>
    <col min="5121" max="5121" width="9.625" style="4" customWidth="1"/>
    <col min="5122" max="5126" width="10.625" style="4" customWidth="1"/>
    <col min="5127" max="5127" width="12.625" style="4" customWidth="1"/>
    <col min="5128" max="5128" width="12.125" style="4" customWidth="1"/>
    <col min="5129" max="5376" width="9" style="4"/>
    <col min="5377" max="5377" width="9.625" style="4" customWidth="1"/>
    <col min="5378" max="5382" width="10.625" style="4" customWidth="1"/>
    <col min="5383" max="5383" width="12.625" style="4" customWidth="1"/>
    <col min="5384" max="5384" width="12.125" style="4" customWidth="1"/>
    <col min="5385" max="5632" width="9" style="4"/>
    <col min="5633" max="5633" width="9.625" style="4" customWidth="1"/>
    <col min="5634" max="5638" width="10.625" style="4" customWidth="1"/>
    <col min="5639" max="5639" width="12.625" style="4" customWidth="1"/>
    <col min="5640" max="5640" width="12.125" style="4" customWidth="1"/>
    <col min="5641" max="5888" width="9" style="4"/>
    <col min="5889" max="5889" width="9.625" style="4" customWidth="1"/>
    <col min="5890" max="5894" width="10.625" style="4" customWidth="1"/>
    <col min="5895" max="5895" width="12.625" style="4" customWidth="1"/>
    <col min="5896" max="5896" width="12.125" style="4" customWidth="1"/>
    <col min="5897" max="6144" width="9" style="4"/>
    <col min="6145" max="6145" width="9.625" style="4" customWidth="1"/>
    <col min="6146" max="6150" width="10.625" style="4" customWidth="1"/>
    <col min="6151" max="6151" width="12.625" style="4" customWidth="1"/>
    <col min="6152" max="6152" width="12.125" style="4" customWidth="1"/>
    <col min="6153" max="6400" width="9" style="4"/>
    <col min="6401" max="6401" width="9.625" style="4" customWidth="1"/>
    <col min="6402" max="6406" width="10.625" style="4" customWidth="1"/>
    <col min="6407" max="6407" width="12.625" style="4" customWidth="1"/>
    <col min="6408" max="6408" width="12.125" style="4" customWidth="1"/>
    <col min="6409" max="6656" width="9" style="4"/>
    <col min="6657" max="6657" width="9.625" style="4" customWidth="1"/>
    <col min="6658" max="6662" width="10.625" style="4" customWidth="1"/>
    <col min="6663" max="6663" width="12.625" style="4" customWidth="1"/>
    <col min="6664" max="6664" width="12.125" style="4" customWidth="1"/>
    <col min="6665" max="6912" width="9" style="4"/>
    <col min="6913" max="6913" width="9.625" style="4" customWidth="1"/>
    <col min="6914" max="6918" width="10.625" style="4" customWidth="1"/>
    <col min="6919" max="6919" width="12.625" style="4" customWidth="1"/>
    <col min="6920" max="6920" width="12.125" style="4" customWidth="1"/>
    <col min="6921" max="7168" width="9" style="4"/>
    <col min="7169" max="7169" width="9.625" style="4" customWidth="1"/>
    <col min="7170" max="7174" width="10.625" style="4" customWidth="1"/>
    <col min="7175" max="7175" width="12.625" style="4" customWidth="1"/>
    <col min="7176" max="7176" width="12.125" style="4" customWidth="1"/>
    <col min="7177" max="7424" width="9" style="4"/>
    <col min="7425" max="7425" width="9.625" style="4" customWidth="1"/>
    <col min="7426" max="7430" width="10.625" style="4" customWidth="1"/>
    <col min="7431" max="7431" width="12.625" style="4" customWidth="1"/>
    <col min="7432" max="7432" width="12.125" style="4" customWidth="1"/>
    <col min="7433" max="7680" width="9" style="4"/>
    <col min="7681" max="7681" width="9.625" style="4" customWidth="1"/>
    <col min="7682" max="7686" width="10.625" style="4" customWidth="1"/>
    <col min="7687" max="7687" width="12.625" style="4" customWidth="1"/>
    <col min="7688" max="7688" width="12.125" style="4" customWidth="1"/>
    <col min="7689" max="7936" width="9" style="4"/>
    <col min="7937" max="7937" width="9.625" style="4" customWidth="1"/>
    <col min="7938" max="7942" width="10.625" style="4" customWidth="1"/>
    <col min="7943" max="7943" width="12.625" style="4" customWidth="1"/>
    <col min="7944" max="7944" width="12.125" style="4" customWidth="1"/>
    <col min="7945" max="8192" width="9" style="4"/>
    <col min="8193" max="8193" width="9.625" style="4" customWidth="1"/>
    <col min="8194" max="8198" width="10.625" style="4" customWidth="1"/>
    <col min="8199" max="8199" width="12.625" style="4" customWidth="1"/>
    <col min="8200" max="8200" width="12.125" style="4" customWidth="1"/>
    <col min="8201" max="8448" width="9" style="4"/>
    <col min="8449" max="8449" width="9.625" style="4" customWidth="1"/>
    <col min="8450" max="8454" width="10.625" style="4" customWidth="1"/>
    <col min="8455" max="8455" width="12.625" style="4" customWidth="1"/>
    <col min="8456" max="8456" width="12.125" style="4" customWidth="1"/>
    <col min="8457" max="8704" width="9" style="4"/>
    <col min="8705" max="8705" width="9.625" style="4" customWidth="1"/>
    <col min="8706" max="8710" width="10.625" style="4" customWidth="1"/>
    <col min="8711" max="8711" width="12.625" style="4" customWidth="1"/>
    <col min="8712" max="8712" width="12.125" style="4" customWidth="1"/>
    <col min="8713" max="8960" width="9" style="4"/>
    <col min="8961" max="8961" width="9.625" style="4" customWidth="1"/>
    <col min="8962" max="8966" width="10.625" style="4" customWidth="1"/>
    <col min="8967" max="8967" width="12.625" style="4" customWidth="1"/>
    <col min="8968" max="8968" width="12.125" style="4" customWidth="1"/>
    <col min="8969" max="9216" width="9" style="4"/>
    <col min="9217" max="9217" width="9.625" style="4" customWidth="1"/>
    <col min="9218" max="9222" width="10.625" style="4" customWidth="1"/>
    <col min="9223" max="9223" width="12.625" style="4" customWidth="1"/>
    <col min="9224" max="9224" width="12.125" style="4" customWidth="1"/>
    <col min="9225" max="9472" width="9" style="4"/>
    <col min="9473" max="9473" width="9.625" style="4" customWidth="1"/>
    <col min="9474" max="9478" width="10.625" style="4" customWidth="1"/>
    <col min="9479" max="9479" width="12.625" style="4" customWidth="1"/>
    <col min="9480" max="9480" width="12.125" style="4" customWidth="1"/>
    <col min="9481" max="9728" width="9" style="4"/>
    <col min="9729" max="9729" width="9.625" style="4" customWidth="1"/>
    <col min="9730" max="9734" width="10.625" style="4" customWidth="1"/>
    <col min="9735" max="9735" width="12.625" style="4" customWidth="1"/>
    <col min="9736" max="9736" width="12.125" style="4" customWidth="1"/>
    <col min="9737" max="9984" width="9" style="4"/>
    <col min="9985" max="9985" width="9.625" style="4" customWidth="1"/>
    <col min="9986" max="9990" width="10.625" style="4" customWidth="1"/>
    <col min="9991" max="9991" width="12.625" style="4" customWidth="1"/>
    <col min="9992" max="9992" width="12.125" style="4" customWidth="1"/>
    <col min="9993" max="10240" width="9" style="4"/>
    <col min="10241" max="10241" width="9.625" style="4" customWidth="1"/>
    <col min="10242" max="10246" width="10.625" style="4" customWidth="1"/>
    <col min="10247" max="10247" width="12.625" style="4" customWidth="1"/>
    <col min="10248" max="10248" width="12.125" style="4" customWidth="1"/>
    <col min="10249" max="10496" width="9" style="4"/>
    <col min="10497" max="10497" width="9.625" style="4" customWidth="1"/>
    <col min="10498" max="10502" width="10.625" style="4" customWidth="1"/>
    <col min="10503" max="10503" width="12.625" style="4" customWidth="1"/>
    <col min="10504" max="10504" width="12.125" style="4" customWidth="1"/>
    <col min="10505" max="10752" width="9" style="4"/>
    <col min="10753" max="10753" width="9.625" style="4" customWidth="1"/>
    <col min="10754" max="10758" width="10.625" style="4" customWidth="1"/>
    <col min="10759" max="10759" width="12.625" style="4" customWidth="1"/>
    <col min="10760" max="10760" width="12.125" style="4" customWidth="1"/>
    <col min="10761" max="11008" width="9" style="4"/>
    <col min="11009" max="11009" width="9.625" style="4" customWidth="1"/>
    <col min="11010" max="11014" width="10.625" style="4" customWidth="1"/>
    <col min="11015" max="11015" width="12.625" style="4" customWidth="1"/>
    <col min="11016" max="11016" width="12.125" style="4" customWidth="1"/>
    <col min="11017" max="11264" width="9" style="4"/>
    <col min="11265" max="11265" width="9.625" style="4" customWidth="1"/>
    <col min="11266" max="11270" width="10.625" style="4" customWidth="1"/>
    <col min="11271" max="11271" width="12.625" style="4" customWidth="1"/>
    <col min="11272" max="11272" width="12.125" style="4" customWidth="1"/>
    <col min="11273" max="11520" width="9" style="4"/>
    <col min="11521" max="11521" width="9.625" style="4" customWidth="1"/>
    <col min="11522" max="11526" width="10.625" style="4" customWidth="1"/>
    <col min="11527" max="11527" width="12.625" style="4" customWidth="1"/>
    <col min="11528" max="11528" width="12.125" style="4" customWidth="1"/>
    <col min="11529" max="11776" width="9" style="4"/>
    <col min="11777" max="11777" width="9.625" style="4" customWidth="1"/>
    <col min="11778" max="11782" width="10.625" style="4" customWidth="1"/>
    <col min="11783" max="11783" width="12.625" style="4" customWidth="1"/>
    <col min="11784" max="11784" width="12.125" style="4" customWidth="1"/>
    <col min="11785" max="12032" width="9" style="4"/>
    <col min="12033" max="12033" width="9.625" style="4" customWidth="1"/>
    <col min="12034" max="12038" width="10.625" style="4" customWidth="1"/>
    <col min="12039" max="12039" width="12.625" style="4" customWidth="1"/>
    <col min="12040" max="12040" width="12.125" style="4" customWidth="1"/>
    <col min="12041" max="12288" width="9" style="4"/>
    <col min="12289" max="12289" width="9.625" style="4" customWidth="1"/>
    <col min="12290" max="12294" width="10.625" style="4" customWidth="1"/>
    <col min="12295" max="12295" width="12.625" style="4" customWidth="1"/>
    <col min="12296" max="12296" width="12.125" style="4" customWidth="1"/>
    <col min="12297" max="12544" width="9" style="4"/>
    <col min="12545" max="12545" width="9.625" style="4" customWidth="1"/>
    <col min="12546" max="12550" width="10.625" style="4" customWidth="1"/>
    <col min="12551" max="12551" width="12.625" style="4" customWidth="1"/>
    <col min="12552" max="12552" width="12.125" style="4" customWidth="1"/>
    <col min="12553" max="12800" width="9" style="4"/>
    <col min="12801" max="12801" width="9.625" style="4" customWidth="1"/>
    <col min="12802" max="12806" width="10.625" style="4" customWidth="1"/>
    <col min="12807" max="12807" width="12.625" style="4" customWidth="1"/>
    <col min="12808" max="12808" width="12.125" style="4" customWidth="1"/>
    <col min="12809" max="13056" width="9" style="4"/>
    <col min="13057" max="13057" width="9.625" style="4" customWidth="1"/>
    <col min="13058" max="13062" width="10.625" style="4" customWidth="1"/>
    <col min="13063" max="13063" width="12.625" style="4" customWidth="1"/>
    <col min="13064" max="13064" width="12.125" style="4" customWidth="1"/>
    <col min="13065" max="13312" width="9" style="4"/>
    <col min="13313" max="13313" width="9.625" style="4" customWidth="1"/>
    <col min="13314" max="13318" width="10.625" style="4" customWidth="1"/>
    <col min="13319" max="13319" width="12.625" style="4" customWidth="1"/>
    <col min="13320" max="13320" width="12.125" style="4" customWidth="1"/>
    <col min="13321" max="13568" width="9" style="4"/>
    <col min="13569" max="13569" width="9.625" style="4" customWidth="1"/>
    <col min="13570" max="13574" width="10.625" style="4" customWidth="1"/>
    <col min="13575" max="13575" width="12.625" style="4" customWidth="1"/>
    <col min="13576" max="13576" width="12.125" style="4" customWidth="1"/>
    <col min="13577" max="13824" width="9" style="4"/>
    <col min="13825" max="13825" width="9.625" style="4" customWidth="1"/>
    <col min="13826" max="13830" width="10.625" style="4" customWidth="1"/>
    <col min="13831" max="13831" width="12.625" style="4" customWidth="1"/>
    <col min="13832" max="13832" width="12.125" style="4" customWidth="1"/>
    <col min="13833" max="14080" width="9" style="4"/>
    <col min="14081" max="14081" width="9.625" style="4" customWidth="1"/>
    <col min="14082" max="14086" width="10.625" style="4" customWidth="1"/>
    <col min="14087" max="14087" width="12.625" style="4" customWidth="1"/>
    <col min="14088" max="14088" width="12.125" style="4" customWidth="1"/>
    <col min="14089" max="14336" width="9" style="4"/>
    <col min="14337" max="14337" width="9.625" style="4" customWidth="1"/>
    <col min="14338" max="14342" width="10.625" style="4" customWidth="1"/>
    <col min="14343" max="14343" width="12.625" style="4" customWidth="1"/>
    <col min="14344" max="14344" width="12.125" style="4" customWidth="1"/>
    <col min="14345" max="14592" width="9" style="4"/>
    <col min="14593" max="14593" width="9.625" style="4" customWidth="1"/>
    <col min="14594" max="14598" width="10.625" style="4" customWidth="1"/>
    <col min="14599" max="14599" width="12.625" style="4" customWidth="1"/>
    <col min="14600" max="14600" width="12.125" style="4" customWidth="1"/>
    <col min="14601" max="14848" width="9" style="4"/>
    <col min="14849" max="14849" width="9.625" style="4" customWidth="1"/>
    <col min="14850" max="14854" width="10.625" style="4" customWidth="1"/>
    <col min="14855" max="14855" width="12.625" style="4" customWidth="1"/>
    <col min="14856" max="14856" width="12.125" style="4" customWidth="1"/>
    <col min="14857" max="15104" width="9" style="4"/>
    <col min="15105" max="15105" width="9.625" style="4" customWidth="1"/>
    <col min="15106" max="15110" width="10.625" style="4" customWidth="1"/>
    <col min="15111" max="15111" width="12.625" style="4" customWidth="1"/>
    <col min="15112" max="15112" width="12.125" style="4" customWidth="1"/>
    <col min="15113" max="15360" width="9" style="4"/>
    <col min="15361" max="15361" width="9.625" style="4" customWidth="1"/>
    <col min="15362" max="15366" width="10.625" style="4" customWidth="1"/>
    <col min="15367" max="15367" width="12.625" style="4" customWidth="1"/>
    <col min="15368" max="15368" width="12.125" style="4" customWidth="1"/>
    <col min="15369" max="15616" width="9" style="4"/>
    <col min="15617" max="15617" width="9.625" style="4" customWidth="1"/>
    <col min="15618" max="15622" width="10.625" style="4" customWidth="1"/>
    <col min="15623" max="15623" width="12.625" style="4" customWidth="1"/>
    <col min="15624" max="15624" width="12.125" style="4" customWidth="1"/>
    <col min="15625" max="15872" width="9" style="4"/>
    <col min="15873" max="15873" width="9.625" style="4" customWidth="1"/>
    <col min="15874" max="15878" width="10.625" style="4" customWidth="1"/>
    <col min="15879" max="15879" width="12.625" style="4" customWidth="1"/>
    <col min="15880" max="15880" width="12.125" style="4" customWidth="1"/>
    <col min="15881" max="16128" width="9" style="4"/>
    <col min="16129" max="16129" width="9.625" style="4" customWidth="1"/>
    <col min="16130" max="16134" width="10.625" style="4" customWidth="1"/>
    <col min="16135" max="16135" width="12.625" style="4" customWidth="1"/>
    <col min="16136" max="16136" width="12.125" style="4" customWidth="1"/>
    <col min="16137" max="16384" width="9" style="4"/>
  </cols>
  <sheetData>
    <row r="1" spans="1:10" ht="18" customHeight="1">
      <c r="A1" s="3" t="s">
        <v>95</v>
      </c>
    </row>
    <row r="2" spans="1:10" s="6" customFormat="1" ht="18" customHeight="1">
      <c r="A2" s="5"/>
      <c r="B2" s="22"/>
      <c r="C2" s="22"/>
      <c r="D2" s="22"/>
      <c r="E2" s="69"/>
      <c r="F2" s="69"/>
      <c r="G2" s="22"/>
      <c r="H2" s="70"/>
    </row>
    <row r="3" spans="1:10" s="6" customFormat="1" ht="18" customHeight="1">
      <c r="A3" s="1158" t="s">
        <v>33</v>
      </c>
      <c r="B3" s="71" t="s">
        <v>96</v>
      </c>
      <c r="C3" s="71" t="s">
        <v>97</v>
      </c>
      <c r="D3" s="71" t="s">
        <v>98</v>
      </c>
      <c r="E3" s="72" t="s">
        <v>99</v>
      </c>
      <c r="F3" s="72" t="s">
        <v>100</v>
      </c>
      <c r="G3" s="71" t="s">
        <v>101</v>
      </c>
      <c r="H3" s="73" t="s">
        <v>102</v>
      </c>
    </row>
    <row r="4" spans="1:10" s="6" customFormat="1" ht="18" customHeight="1">
      <c r="A4" s="1160"/>
      <c r="B4" s="27" t="s">
        <v>103</v>
      </c>
      <c r="C4" s="27" t="s">
        <v>103</v>
      </c>
      <c r="D4" s="27" t="s">
        <v>103</v>
      </c>
      <c r="E4" s="74" t="s">
        <v>43</v>
      </c>
      <c r="F4" s="74" t="s">
        <v>104</v>
      </c>
      <c r="G4" s="27" t="s">
        <v>105</v>
      </c>
      <c r="H4" s="75" t="s">
        <v>106</v>
      </c>
    </row>
    <row r="5" spans="1:10" s="6" customFormat="1" ht="18" customHeight="1">
      <c r="A5" s="32" t="s">
        <v>47</v>
      </c>
      <c r="B5" s="35">
        <v>13.5</v>
      </c>
      <c r="C5" s="76" t="s">
        <v>107</v>
      </c>
      <c r="D5" s="77" t="s">
        <v>108</v>
      </c>
      <c r="E5" s="35">
        <v>77.599999999999994</v>
      </c>
      <c r="F5" s="35">
        <v>2.8</v>
      </c>
      <c r="G5" s="35">
        <v>10.5</v>
      </c>
      <c r="H5" s="35">
        <v>108.45833333333333</v>
      </c>
    </row>
    <row r="6" spans="1:10" s="6" customFormat="1" ht="18" customHeight="1">
      <c r="A6" s="43" t="s">
        <v>48</v>
      </c>
      <c r="B6" s="45">
        <v>14.7</v>
      </c>
      <c r="C6" s="78" t="s">
        <v>109</v>
      </c>
      <c r="D6" s="79" t="s">
        <v>110</v>
      </c>
      <c r="E6" s="45">
        <v>76.900000000000006</v>
      </c>
      <c r="F6" s="45">
        <v>2.8</v>
      </c>
      <c r="G6" s="45">
        <v>10.416666666666666</v>
      </c>
      <c r="H6" s="45">
        <v>134.79166666666666</v>
      </c>
    </row>
    <row r="7" spans="1:10" s="6" customFormat="1" ht="18" customHeight="1">
      <c r="A7" s="32" t="s">
        <v>49</v>
      </c>
      <c r="B7" s="35">
        <v>15.6</v>
      </c>
      <c r="C7" s="76" t="s">
        <v>111</v>
      </c>
      <c r="D7" s="77" t="s">
        <v>112</v>
      </c>
      <c r="E7" s="35">
        <v>70.400000000000006</v>
      </c>
      <c r="F7" s="35">
        <v>2.9</v>
      </c>
      <c r="G7" s="35">
        <v>10.25</v>
      </c>
      <c r="H7" s="35">
        <v>84.75</v>
      </c>
    </row>
    <row r="8" spans="1:10" s="6" customFormat="1" ht="18" customHeight="1">
      <c r="A8" s="43" t="s">
        <v>50</v>
      </c>
      <c r="B8" s="45">
        <v>15.3</v>
      </c>
      <c r="C8" s="78" t="s">
        <v>113</v>
      </c>
      <c r="D8" s="79" t="s">
        <v>114</v>
      </c>
      <c r="E8" s="45">
        <v>70</v>
      </c>
      <c r="F8" s="45">
        <v>2.8</v>
      </c>
      <c r="G8" s="45">
        <v>9.8333333333333339</v>
      </c>
      <c r="H8" s="45">
        <v>121.41666666666667</v>
      </c>
    </row>
    <row r="9" spans="1:10" s="6" customFormat="1" ht="18" customHeight="1">
      <c r="A9" s="36" t="s">
        <v>51</v>
      </c>
      <c r="B9" s="38">
        <f>AVERAGE(B11:B22)</f>
        <v>15.375</v>
      </c>
      <c r="C9" s="80" t="s">
        <v>115</v>
      </c>
      <c r="D9" s="81" t="s">
        <v>116</v>
      </c>
      <c r="E9" s="38">
        <f>AVERAGE(E11:E22)</f>
        <v>70.250000000000014</v>
      </c>
      <c r="F9" s="38">
        <f>AVERAGE(F11:F22)</f>
        <v>2.9083333333333332</v>
      </c>
      <c r="G9" s="38">
        <f>AVERAGE(G11:G22)</f>
        <v>9.5833333333333339</v>
      </c>
      <c r="H9" s="38">
        <f>AVERAGE(H11:H22)</f>
        <v>119.33333333333333</v>
      </c>
    </row>
    <row r="10" spans="1:10" s="6" customFormat="1" ht="18" customHeight="1">
      <c r="A10" s="82" t="s">
        <v>117</v>
      </c>
      <c r="B10" s="35"/>
      <c r="C10" s="76"/>
      <c r="D10" s="77"/>
      <c r="E10" s="69"/>
      <c r="F10" s="69"/>
      <c r="G10" s="83" t="s">
        <v>118</v>
      </c>
      <c r="H10" s="83" t="s">
        <v>119</v>
      </c>
    </row>
    <row r="11" spans="1:10" s="6" customFormat="1" ht="18" customHeight="1">
      <c r="A11" s="84" t="s">
        <v>120</v>
      </c>
      <c r="B11" s="85">
        <v>4.0999999999999996</v>
      </c>
      <c r="C11" s="85">
        <v>14.5</v>
      </c>
      <c r="D11" s="85">
        <v>-5.6</v>
      </c>
      <c r="E11" s="85">
        <v>65.7</v>
      </c>
      <c r="F11" s="85">
        <v>3.2</v>
      </c>
      <c r="G11" s="86">
        <v>8</v>
      </c>
      <c r="H11" s="85">
        <v>28</v>
      </c>
    </row>
    <row r="12" spans="1:10" s="6" customFormat="1" ht="18" customHeight="1">
      <c r="A12" s="43" t="s">
        <v>121</v>
      </c>
      <c r="B12" s="45">
        <v>6.9</v>
      </c>
      <c r="C12" s="45">
        <v>20.2</v>
      </c>
      <c r="D12" s="45">
        <v>-3.1</v>
      </c>
      <c r="E12" s="45">
        <v>63</v>
      </c>
      <c r="F12" s="45">
        <v>3.5</v>
      </c>
      <c r="G12" s="46">
        <v>8</v>
      </c>
      <c r="H12" s="45">
        <v>48</v>
      </c>
    </row>
    <row r="13" spans="1:10" s="6" customFormat="1" ht="18" customHeight="1">
      <c r="A13" s="32" t="s">
        <v>122</v>
      </c>
      <c r="B13" s="35">
        <v>10.8</v>
      </c>
      <c r="C13" s="35">
        <v>20.3</v>
      </c>
      <c r="D13" s="35">
        <v>0</v>
      </c>
      <c r="E13" s="35">
        <v>67.400000000000006</v>
      </c>
      <c r="F13" s="35">
        <v>3.3</v>
      </c>
      <c r="G13" s="87">
        <v>8</v>
      </c>
      <c r="H13" s="35">
        <v>78</v>
      </c>
      <c r="J13" s="88"/>
    </row>
    <row r="14" spans="1:10" s="6" customFormat="1" ht="18" customHeight="1">
      <c r="A14" s="43" t="s">
        <v>123</v>
      </c>
      <c r="B14" s="45">
        <v>13.7</v>
      </c>
      <c r="C14" s="45">
        <v>24.4</v>
      </c>
      <c r="D14" s="45">
        <v>4.2</v>
      </c>
      <c r="E14" s="45">
        <v>57.4</v>
      </c>
      <c r="F14" s="45">
        <v>3.4</v>
      </c>
      <c r="G14" s="46">
        <v>8</v>
      </c>
      <c r="H14" s="45">
        <v>101</v>
      </c>
    </row>
    <row r="15" spans="1:10" s="6" customFormat="1" ht="18" customHeight="1">
      <c r="A15" s="32" t="s">
        <v>124</v>
      </c>
      <c r="B15" s="35">
        <v>17.8</v>
      </c>
      <c r="C15" s="35">
        <v>29.8</v>
      </c>
      <c r="D15" s="35">
        <v>6</v>
      </c>
      <c r="E15" s="35">
        <v>72.8</v>
      </c>
      <c r="F15" s="35">
        <v>2.6</v>
      </c>
      <c r="G15" s="87">
        <v>15</v>
      </c>
      <c r="H15" s="35">
        <v>269</v>
      </c>
    </row>
    <row r="16" spans="1:10" s="6" customFormat="1" ht="18" customHeight="1">
      <c r="A16" s="43" t="s">
        <v>125</v>
      </c>
      <c r="B16" s="45">
        <v>21.7</v>
      </c>
      <c r="C16" s="45">
        <v>31</v>
      </c>
      <c r="D16" s="45">
        <v>14.1</v>
      </c>
      <c r="E16" s="45">
        <v>73.900000000000006</v>
      </c>
      <c r="F16" s="45">
        <v>2.2999999999999998</v>
      </c>
      <c r="G16" s="46">
        <v>12</v>
      </c>
      <c r="H16" s="45">
        <v>115.5</v>
      </c>
    </row>
    <row r="17" spans="1:8" s="6" customFormat="1" ht="18" customHeight="1">
      <c r="A17" s="32" t="s">
        <v>126</v>
      </c>
      <c r="B17" s="35">
        <v>25.2</v>
      </c>
      <c r="C17" s="35">
        <v>32.799999999999997</v>
      </c>
      <c r="D17" s="35">
        <v>19.8</v>
      </c>
      <c r="E17" s="35">
        <v>77.5</v>
      </c>
      <c r="F17" s="35">
        <v>2.5</v>
      </c>
      <c r="G17" s="87">
        <v>14</v>
      </c>
      <c r="H17" s="35">
        <v>167.5</v>
      </c>
    </row>
    <row r="18" spans="1:8" s="6" customFormat="1" ht="18" customHeight="1">
      <c r="A18" s="43" t="s">
        <v>127</v>
      </c>
      <c r="B18" s="45">
        <v>25.3</v>
      </c>
      <c r="C18" s="45">
        <v>33.700000000000003</v>
      </c>
      <c r="D18" s="45">
        <v>20.6</v>
      </c>
      <c r="E18" s="45">
        <v>80.099999999999994</v>
      </c>
      <c r="F18" s="45">
        <v>2.2999999999999998</v>
      </c>
      <c r="G18" s="46">
        <v>13</v>
      </c>
      <c r="H18" s="45">
        <v>264</v>
      </c>
    </row>
    <row r="19" spans="1:8" s="6" customFormat="1" ht="18" customHeight="1">
      <c r="A19" s="32" t="s">
        <v>128</v>
      </c>
      <c r="B19" s="35">
        <v>22.9</v>
      </c>
      <c r="C19" s="35">
        <v>30.2</v>
      </c>
      <c r="D19" s="35">
        <v>15.9</v>
      </c>
      <c r="E19" s="35">
        <v>79</v>
      </c>
      <c r="F19" s="35">
        <v>2.7</v>
      </c>
      <c r="G19" s="87">
        <v>10</v>
      </c>
      <c r="H19" s="35">
        <v>100.5</v>
      </c>
    </row>
    <row r="20" spans="1:8" s="6" customFormat="1" ht="18" customHeight="1">
      <c r="A20" s="43" t="s">
        <v>129</v>
      </c>
      <c r="B20" s="45">
        <v>18</v>
      </c>
      <c r="C20" s="45">
        <v>29</v>
      </c>
      <c r="D20" s="45">
        <v>8.8000000000000007</v>
      </c>
      <c r="E20" s="45">
        <v>70</v>
      </c>
      <c r="F20" s="45">
        <v>3</v>
      </c>
      <c r="G20" s="46">
        <v>6</v>
      </c>
      <c r="H20" s="45">
        <v>33</v>
      </c>
    </row>
    <row r="21" spans="1:8" s="6" customFormat="1" ht="18" customHeight="1">
      <c r="A21" s="32" t="s">
        <v>130</v>
      </c>
      <c r="B21" s="35">
        <v>11.5</v>
      </c>
      <c r="C21" s="35">
        <v>21.4</v>
      </c>
      <c r="D21" s="35">
        <v>2.2999999999999998</v>
      </c>
      <c r="E21" s="35">
        <v>71.099999999999994</v>
      </c>
      <c r="F21" s="35">
        <v>3</v>
      </c>
      <c r="G21" s="87">
        <v>8</v>
      </c>
      <c r="H21" s="35">
        <v>187</v>
      </c>
    </row>
    <row r="22" spans="1:8" s="6" customFormat="1" ht="18" customHeight="1">
      <c r="A22" s="89" t="s">
        <v>131</v>
      </c>
      <c r="B22" s="62">
        <v>6.6</v>
      </c>
      <c r="C22" s="62">
        <v>16.7</v>
      </c>
      <c r="D22" s="62">
        <v>-1.7</v>
      </c>
      <c r="E22" s="62">
        <v>65.099999999999994</v>
      </c>
      <c r="F22" s="62">
        <v>3.1</v>
      </c>
      <c r="G22" s="90">
        <v>5</v>
      </c>
      <c r="H22" s="62">
        <v>40.5</v>
      </c>
    </row>
    <row r="23" spans="1:8" s="6" customFormat="1" ht="18" customHeight="1">
      <c r="E23" s="91"/>
      <c r="F23" s="91"/>
      <c r="H23" s="92" t="s">
        <v>2260</v>
      </c>
    </row>
    <row r="24" spans="1:8" s="6" customFormat="1" ht="18" customHeight="1">
      <c r="E24" s="91"/>
      <c r="F24" s="91"/>
      <c r="H24" s="93"/>
    </row>
    <row r="25" spans="1:8" s="6" customFormat="1" ht="18" customHeight="1">
      <c r="E25" s="91"/>
      <c r="F25" s="91"/>
      <c r="H25" s="93"/>
    </row>
  </sheetData>
  <mergeCells count="1">
    <mergeCell ref="A3:A4"/>
  </mergeCells>
  <phoneticPr fontId="2"/>
  <pageMargins left="0.75" right="0.75" top="1" bottom="1" header="0.51200000000000001" footer="0.51200000000000001"/>
  <pageSetup paperSize="9" scale="9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66"/>
  <sheetViews>
    <sheetView zoomScaleNormal="100" workbookViewId="0">
      <pane xSplit="1" ySplit="4" topLeftCell="B20" activePane="bottomRight" state="frozen"/>
      <selection pane="topRight"/>
      <selection pane="bottomLeft"/>
      <selection pane="bottomRight"/>
    </sheetView>
  </sheetViews>
  <sheetFormatPr defaultRowHeight="18" customHeight="1"/>
  <cols>
    <col min="1" max="1" width="12.125" style="109" customWidth="1"/>
    <col min="2" max="7" width="11.875" style="4" customWidth="1"/>
    <col min="8" max="256" width="9" style="4"/>
    <col min="257" max="257" width="12.125" style="4" customWidth="1"/>
    <col min="258" max="263" width="11.875" style="4" customWidth="1"/>
    <col min="264" max="512" width="9" style="4"/>
    <col min="513" max="513" width="12.125" style="4" customWidth="1"/>
    <col min="514" max="519" width="11.875" style="4" customWidth="1"/>
    <col min="520" max="768" width="9" style="4"/>
    <col min="769" max="769" width="12.125" style="4" customWidth="1"/>
    <col min="770" max="775" width="11.875" style="4" customWidth="1"/>
    <col min="776" max="1024" width="9" style="4"/>
    <col min="1025" max="1025" width="12.125" style="4" customWidth="1"/>
    <col min="1026" max="1031" width="11.875" style="4" customWidth="1"/>
    <col min="1032" max="1280" width="9" style="4"/>
    <col min="1281" max="1281" width="12.125" style="4" customWidth="1"/>
    <col min="1282" max="1287" width="11.875" style="4" customWidth="1"/>
    <col min="1288" max="1536" width="9" style="4"/>
    <col min="1537" max="1537" width="12.125" style="4" customWidth="1"/>
    <col min="1538" max="1543" width="11.875" style="4" customWidth="1"/>
    <col min="1544" max="1792" width="9" style="4"/>
    <col min="1793" max="1793" width="12.125" style="4" customWidth="1"/>
    <col min="1794" max="1799" width="11.875" style="4" customWidth="1"/>
    <col min="1800" max="2048" width="9" style="4"/>
    <col min="2049" max="2049" width="12.125" style="4" customWidth="1"/>
    <col min="2050" max="2055" width="11.875" style="4" customWidth="1"/>
    <col min="2056" max="2304" width="9" style="4"/>
    <col min="2305" max="2305" width="12.125" style="4" customWidth="1"/>
    <col min="2306" max="2311" width="11.875" style="4" customWidth="1"/>
    <col min="2312" max="2560" width="9" style="4"/>
    <col min="2561" max="2561" width="12.125" style="4" customWidth="1"/>
    <col min="2562" max="2567" width="11.875" style="4" customWidth="1"/>
    <col min="2568" max="2816" width="9" style="4"/>
    <col min="2817" max="2817" width="12.125" style="4" customWidth="1"/>
    <col min="2818" max="2823" width="11.875" style="4" customWidth="1"/>
    <col min="2824" max="3072" width="9" style="4"/>
    <col min="3073" max="3073" width="12.125" style="4" customWidth="1"/>
    <col min="3074" max="3079" width="11.875" style="4" customWidth="1"/>
    <col min="3080" max="3328" width="9" style="4"/>
    <col min="3329" max="3329" width="12.125" style="4" customWidth="1"/>
    <col min="3330" max="3335" width="11.875" style="4" customWidth="1"/>
    <col min="3336" max="3584" width="9" style="4"/>
    <col min="3585" max="3585" width="12.125" style="4" customWidth="1"/>
    <col min="3586" max="3591" width="11.875" style="4" customWidth="1"/>
    <col min="3592" max="3840" width="9" style="4"/>
    <col min="3841" max="3841" width="12.125" style="4" customWidth="1"/>
    <col min="3842" max="3847" width="11.875" style="4" customWidth="1"/>
    <col min="3848" max="4096" width="9" style="4"/>
    <col min="4097" max="4097" width="12.125" style="4" customWidth="1"/>
    <col min="4098" max="4103" width="11.875" style="4" customWidth="1"/>
    <col min="4104" max="4352" width="9" style="4"/>
    <col min="4353" max="4353" width="12.125" style="4" customWidth="1"/>
    <col min="4354" max="4359" width="11.875" style="4" customWidth="1"/>
    <col min="4360" max="4608" width="9" style="4"/>
    <col min="4609" max="4609" width="12.125" style="4" customWidth="1"/>
    <col min="4610" max="4615" width="11.875" style="4" customWidth="1"/>
    <col min="4616" max="4864" width="9" style="4"/>
    <col min="4865" max="4865" width="12.125" style="4" customWidth="1"/>
    <col min="4866" max="4871" width="11.875" style="4" customWidth="1"/>
    <col min="4872" max="5120" width="9" style="4"/>
    <col min="5121" max="5121" width="12.125" style="4" customWidth="1"/>
    <col min="5122" max="5127" width="11.875" style="4" customWidth="1"/>
    <col min="5128" max="5376" width="9" style="4"/>
    <col min="5377" max="5377" width="12.125" style="4" customWidth="1"/>
    <col min="5378" max="5383" width="11.875" style="4" customWidth="1"/>
    <col min="5384" max="5632" width="9" style="4"/>
    <col min="5633" max="5633" width="12.125" style="4" customWidth="1"/>
    <col min="5634" max="5639" width="11.875" style="4" customWidth="1"/>
    <col min="5640" max="5888" width="9" style="4"/>
    <col min="5889" max="5889" width="12.125" style="4" customWidth="1"/>
    <col min="5890" max="5895" width="11.875" style="4" customWidth="1"/>
    <col min="5896" max="6144" width="9" style="4"/>
    <col min="6145" max="6145" width="12.125" style="4" customWidth="1"/>
    <col min="6146" max="6151" width="11.875" style="4" customWidth="1"/>
    <col min="6152" max="6400" width="9" style="4"/>
    <col min="6401" max="6401" width="12.125" style="4" customWidth="1"/>
    <col min="6402" max="6407" width="11.875" style="4" customWidth="1"/>
    <col min="6408" max="6656" width="9" style="4"/>
    <col min="6657" max="6657" width="12.125" style="4" customWidth="1"/>
    <col min="6658" max="6663" width="11.875" style="4" customWidth="1"/>
    <col min="6664" max="6912" width="9" style="4"/>
    <col min="6913" max="6913" width="12.125" style="4" customWidth="1"/>
    <col min="6914" max="6919" width="11.875" style="4" customWidth="1"/>
    <col min="6920" max="7168" width="9" style="4"/>
    <col min="7169" max="7169" width="12.125" style="4" customWidth="1"/>
    <col min="7170" max="7175" width="11.875" style="4" customWidth="1"/>
    <col min="7176" max="7424" width="9" style="4"/>
    <col min="7425" max="7425" width="12.125" style="4" customWidth="1"/>
    <col min="7426" max="7431" width="11.875" style="4" customWidth="1"/>
    <col min="7432" max="7680" width="9" style="4"/>
    <col min="7681" max="7681" width="12.125" style="4" customWidth="1"/>
    <col min="7682" max="7687" width="11.875" style="4" customWidth="1"/>
    <col min="7688" max="7936" width="9" style="4"/>
    <col min="7937" max="7937" width="12.125" style="4" customWidth="1"/>
    <col min="7938" max="7943" width="11.875" style="4" customWidth="1"/>
    <col min="7944" max="8192" width="9" style="4"/>
    <col min="8193" max="8193" width="12.125" style="4" customWidth="1"/>
    <col min="8194" max="8199" width="11.875" style="4" customWidth="1"/>
    <col min="8200" max="8448" width="9" style="4"/>
    <col min="8449" max="8449" width="12.125" style="4" customWidth="1"/>
    <col min="8450" max="8455" width="11.875" style="4" customWidth="1"/>
    <col min="8456" max="8704" width="9" style="4"/>
    <col min="8705" max="8705" width="12.125" style="4" customWidth="1"/>
    <col min="8706" max="8711" width="11.875" style="4" customWidth="1"/>
    <col min="8712" max="8960" width="9" style="4"/>
    <col min="8961" max="8961" width="12.125" style="4" customWidth="1"/>
    <col min="8962" max="8967" width="11.875" style="4" customWidth="1"/>
    <col min="8968" max="9216" width="9" style="4"/>
    <col min="9217" max="9217" width="12.125" style="4" customWidth="1"/>
    <col min="9218" max="9223" width="11.875" style="4" customWidth="1"/>
    <col min="9224" max="9472" width="9" style="4"/>
    <col min="9473" max="9473" width="12.125" style="4" customWidth="1"/>
    <col min="9474" max="9479" width="11.875" style="4" customWidth="1"/>
    <col min="9480" max="9728" width="9" style="4"/>
    <col min="9729" max="9729" width="12.125" style="4" customWidth="1"/>
    <col min="9730" max="9735" width="11.875" style="4" customWidth="1"/>
    <col min="9736" max="9984" width="9" style="4"/>
    <col min="9985" max="9985" width="12.125" style="4" customWidth="1"/>
    <col min="9986" max="9991" width="11.875" style="4" customWidth="1"/>
    <col min="9992" max="10240" width="9" style="4"/>
    <col min="10241" max="10241" width="12.125" style="4" customWidth="1"/>
    <col min="10242" max="10247" width="11.875" style="4" customWidth="1"/>
    <col min="10248" max="10496" width="9" style="4"/>
    <col min="10497" max="10497" width="12.125" style="4" customWidth="1"/>
    <col min="10498" max="10503" width="11.875" style="4" customWidth="1"/>
    <col min="10504" max="10752" width="9" style="4"/>
    <col min="10753" max="10753" width="12.125" style="4" customWidth="1"/>
    <col min="10754" max="10759" width="11.875" style="4" customWidth="1"/>
    <col min="10760" max="11008" width="9" style="4"/>
    <col min="11009" max="11009" width="12.125" style="4" customWidth="1"/>
    <col min="11010" max="11015" width="11.875" style="4" customWidth="1"/>
    <col min="11016" max="11264" width="9" style="4"/>
    <col min="11265" max="11265" width="12.125" style="4" customWidth="1"/>
    <col min="11266" max="11271" width="11.875" style="4" customWidth="1"/>
    <col min="11272" max="11520" width="9" style="4"/>
    <col min="11521" max="11521" width="12.125" style="4" customWidth="1"/>
    <col min="11522" max="11527" width="11.875" style="4" customWidth="1"/>
    <col min="11528" max="11776" width="9" style="4"/>
    <col min="11777" max="11777" width="12.125" style="4" customWidth="1"/>
    <col min="11778" max="11783" width="11.875" style="4" customWidth="1"/>
    <col min="11784" max="12032" width="9" style="4"/>
    <col min="12033" max="12033" width="12.125" style="4" customWidth="1"/>
    <col min="12034" max="12039" width="11.875" style="4" customWidth="1"/>
    <col min="12040" max="12288" width="9" style="4"/>
    <col min="12289" max="12289" width="12.125" style="4" customWidth="1"/>
    <col min="12290" max="12295" width="11.875" style="4" customWidth="1"/>
    <col min="12296" max="12544" width="9" style="4"/>
    <col min="12545" max="12545" width="12.125" style="4" customWidth="1"/>
    <col min="12546" max="12551" width="11.875" style="4" customWidth="1"/>
    <col min="12552" max="12800" width="9" style="4"/>
    <col min="12801" max="12801" width="12.125" style="4" customWidth="1"/>
    <col min="12802" max="12807" width="11.875" style="4" customWidth="1"/>
    <col min="12808" max="13056" width="9" style="4"/>
    <col min="13057" max="13057" width="12.125" style="4" customWidth="1"/>
    <col min="13058" max="13063" width="11.875" style="4" customWidth="1"/>
    <col min="13064" max="13312" width="9" style="4"/>
    <col min="13313" max="13313" width="12.125" style="4" customWidth="1"/>
    <col min="13314" max="13319" width="11.875" style="4" customWidth="1"/>
    <col min="13320" max="13568" width="9" style="4"/>
    <col min="13569" max="13569" width="12.125" style="4" customWidth="1"/>
    <col min="13570" max="13575" width="11.875" style="4" customWidth="1"/>
    <col min="13576" max="13824" width="9" style="4"/>
    <col min="13825" max="13825" width="12.125" style="4" customWidth="1"/>
    <col min="13826" max="13831" width="11.875" style="4" customWidth="1"/>
    <col min="13832" max="14080" width="9" style="4"/>
    <col min="14081" max="14081" width="12.125" style="4" customWidth="1"/>
    <col min="14082" max="14087" width="11.875" style="4" customWidth="1"/>
    <col min="14088" max="14336" width="9" style="4"/>
    <col min="14337" max="14337" width="12.125" style="4" customWidth="1"/>
    <col min="14338" max="14343" width="11.875" style="4" customWidth="1"/>
    <col min="14344" max="14592" width="9" style="4"/>
    <col min="14593" max="14593" width="12.125" style="4" customWidth="1"/>
    <col min="14594" max="14599" width="11.875" style="4" customWidth="1"/>
    <col min="14600" max="14848" width="9" style="4"/>
    <col min="14849" max="14849" width="12.125" style="4" customWidth="1"/>
    <col min="14850" max="14855" width="11.875" style="4" customWidth="1"/>
    <col min="14856" max="15104" width="9" style="4"/>
    <col min="15105" max="15105" width="12.125" style="4" customWidth="1"/>
    <col min="15106" max="15111" width="11.875" style="4" customWidth="1"/>
    <col min="15112" max="15360" width="9" style="4"/>
    <col min="15361" max="15361" width="12.125" style="4" customWidth="1"/>
    <col min="15362" max="15367" width="11.875" style="4" customWidth="1"/>
    <col min="15368" max="15616" width="9" style="4"/>
    <col min="15617" max="15617" width="12.125" style="4" customWidth="1"/>
    <col min="15618" max="15623" width="11.875" style="4" customWidth="1"/>
    <col min="15624" max="15872" width="9" style="4"/>
    <col min="15873" max="15873" width="12.125" style="4" customWidth="1"/>
    <col min="15874" max="15879" width="11.875" style="4" customWidth="1"/>
    <col min="15880" max="16128" width="9" style="4"/>
    <col min="16129" max="16129" width="12.125" style="4" customWidth="1"/>
    <col min="16130" max="16135" width="11.875" style="4" customWidth="1"/>
    <col min="16136" max="16384" width="9" style="4"/>
  </cols>
  <sheetData>
    <row r="1" spans="1:7" ht="18" customHeight="1">
      <c r="A1" s="11" t="s">
        <v>237</v>
      </c>
    </row>
    <row r="2" spans="1:7" s="6" customFormat="1" ht="18" customHeight="1">
      <c r="A2" s="94"/>
      <c r="G2" s="10" t="s">
        <v>223</v>
      </c>
    </row>
    <row r="3" spans="1:7" s="6" customFormat="1" ht="18" customHeight="1">
      <c r="A3" s="1158" t="s">
        <v>132</v>
      </c>
      <c r="B3" s="1163" t="s">
        <v>133</v>
      </c>
      <c r="C3" s="1165" t="s">
        <v>134</v>
      </c>
      <c r="D3" s="1165"/>
      <c r="E3" s="1165"/>
      <c r="F3" s="1163" t="s">
        <v>135</v>
      </c>
      <c r="G3" s="1166" t="s">
        <v>136</v>
      </c>
    </row>
    <row r="4" spans="1:7" s="6" customFormat="1" ht="18" customHeight="1">
      <c r="A4" s="1160"/>
      <c r="B4" s="1164"/>
      <c r="C4" s="95" t="s">
        <v>137</v>
      </c>
      <c r="D4" s="95" t="s">
        <v>138</v>
      </c>
      <c r="E4" s="95" t="s">
        <v>139</v>
      </c>
      <c r="F4" s="1164"/>
      <c r="G4" s="1156"/>
    </row>
    <row r="5" spans="1:7" s="6" customFormat="1" ht="18" customHeight="1">
      <c r="A5" s="96" t="s">
        <v>140</v>
      </c>
      <c r="B5" s="97" t="s">
        <v>141</v>
      </c>
      <c r="C5" s="98">
        <v>19187</v>
      </c>
      <c r="D5" s="98" t="s">
        <v>141</v>
      </c>
      <c r="E5" s="98" t="s">
        <v>141</v>
      </c>
      <c r="F5" s="99">
        <v>90.7</v>
      </c>
      <c r="G5" s="100" t="s">
        <v>141</v>
      </c>
    </row>
    <row r="6" spans="1:7" s="6" customFormat="1" ht="18" customHeight="1">
      <c r="A6" s="110" t="s">
        <v>142</v>
      </c>
      <c r="B6" s="111" t="s">
        <v>141</v>
      </c>
      <c r="C6" s="112">
        <v>19472</v>
      </c>
      <c r="D6" s="112" t="s">
        <v>141</v>
      </c>
      <c r="E6" s="112" t="s">
        <v>141</v>
      </c>
      <c r="F6" s="113">
        <v>92.1</v>
      </c>
      <c r="G6" s="114" t="s">
        <v>141</v>
      </c>
    </row>
    <row r="7" spans="1:7" s="6" customFormat="1" ht="18" customHeight="1">
      <c r="A7" s="96" t="s">
        <v>143</v>
      </c>
      <c r="B7" s="97" t="s">
        <v>141</v>
      </c>
      <c r="C7" s="98">
        <v>19728</v>
      </c>
      <c r="D7" s="98" t="s">
        <v>141</v>
      </c>
      <c r="E7" s="98" t="s">
        <v>141</v>
      </c>
      <c r="F7" s="99">
        <v>93.3</v>
      </c>
      <c r="G7" s="100" t="s">
        <v>141</v>
      </c>
    </row>
    <row r="8" spans="1:7" s="6" customFormat="1" ht="18" customHeight="1">
      <c r="A8" s="110" t="s">
        <v>144</v>
      </c>
      <c r="B8" s="111" t="s">
        <v>141</v>
      </c>
      <c r="C8" s="112">
        <v>19328</v>
      </c>
      <c r="D8" s="112" t="s">
        <v>141</v>
      </c>
      <c r="E8" s="112" t="s">
        <v>141</v>
      </c>
      <c r="F8" s="113">
        <v>91.4</v>
      </c>
      <c r="G8" s="114" t="s">
        <v>141</v>
      </c>
    </row>
    <row r="9" spans="1:7" s="6" customFormat="1" ht="18" customHeight="1">
      <c r="A9" s="96" t="s">
        <v>145</v>
      </c>
      <c r="B9" s="97" t="s">
        <v>141</v>
      </c>
      <c r="C9" s="98">
        <v>19587</v>
      </c>
      <c r="D9" s="98" t="s">
        <v>141</v>
      </c>
      <c r="E9" s="98" t="s">
        <v>141</v>
      </c>
      <c r="F9" s="99">
        <v>92.6</v>
      </c>
      <c r="G9" s="100" t="s">
        <v>141</v>
      </c>
    </row>
    <row r="10" spans="1:7" s="6" customFormat="1" ht="18" customHeight="1">
      <c r="A10" s="110" t="s">
        <v>53</v>
      </c>
      <c r="B10" s="111" t="s">
        <v>141</v>
      </c>
      <c r="C10" s="112">
        <v>26509</v>
      </c>
      <c r="D10" s="112" t="s">
        <v>141</v>
      </c>
      <c r="E10" s="112" t="s">
        <v>141</v>
      </c>
      <c r="F10" s="113">
        <v>125.4</v>
      </c>
      <c r="G10" s="114" t="s">
        <v>141</v>
      </c>
    </row>
    <row r="11" spans="1:7" s="6" customFormat="1" ht="18" customHeight="1">
      <c r="A11" s="96" t="s">
        <v>146</v>
      </c>
      <c r="B11" s="97">
        <v>5030</v>
      </c>
      <c r="C11" s="98">
        <f t="shared" ref="C11:C22" si="0">SUM(D11:E11)</f>
        <v>27363</v>
      </c>
      <c r="D11" s="98">
        <v>13641</v>
      </c>
      <c r="E11" s="98">
        <v>13722</v>
      </c>
      <c r="F11" s="99">
        <v>129.4</v>
      </c>
      <c r="G11" s="99">
        <v>5.4</v>
      </c>
    </row>
    <row r="12" spans="1:7" s="6" customFormat="1" ht="18" customHeight="1">
      <c r="A12" s="110" t="s">
        <v>49</v>
      </c>
      <c r="B12" s="111">
        <v>4974</v>
      </c>
      <c r="C12" s="112">
        <f t="shared" si="0"/>
        <v>26704</v>
      </c>
      <c r="D12" s="112">
        <v>13142</v>
      </c>
      <c r="E12" s="112">
        <v>13562</v>
      </c>
      <c r="F12" s="113">
        <v>126.3</v>
      </c>
      <c r="G12" s="113">
        <v>5.4</v>
      </c>
    </row>
    <row r="13" spans="1:7" s="6" customFormat="1" ht="18" customHeight="1">
      <c r="A13" s="96" t="s">
        <v>147</v>
      </c>
      <c r="B13" s="97">
        <v>5201</v>
      </c>
      <c r="C13" s="98">
        <f t="shared" si="0"/>
        <v>25533</v>
      </c>
      <c r="D13" s="98">
        <v>12415</v>
      </c>
      <c r="E13" s="98">
        <v>13118</v>
      </c>
      <c r="F13" s="99">
        <v>120.8</v>
      </c>
      <c r="G13" s="99">
        <v>4.9000000000000004</v>
      </c>
    </row>
    <row r="14" spans="1:7" s="6" customFormat="1" ht="18" customHeight="1">
      <c r="A14" s="110" t="s">
        <v>148</v>
      </c>
      <c r="B14" s="111">
        <v>5345</v>
      </c>
      <c r="C14" s="112">
        <f t="shared" si="0"/>
        <v>24109</v>
      </c>
      <c r="D14" s="112">
        <v>11574</v>
      </c>
      <c r="E14" s="112">
        <v>12535</v>
      </c>
      <c r="F14" s="113">
        <v>114</v>
      </c>
      <c r="G14" s="113">
        <v>4.5</v>
      </c>
    </row>
    <row r="15" spans="1:7" s="6" customFormat="1" ht="18" customHeight="1">
      <c r="A15" s="96" t="s">
        <v>149</v>
      </c>
      <c r="B15" s="97">
        <v>5701</v>
      </c>
      <c r="C15" s="98">
        <f t="shared" si="0"/>
        <v>23369</v>
      </c>
      <c r="D15" s="98">
        <v>11142</v>
      </c>
      <c r="E15" s="98">
        <v>12227</v>
      </c>
      <c r="F15" s="99">
        <v>110.5</v>
      </c>
      <c r="G15" s="99">
        <v>4.0999999999999996</v>
      </c>
    </row>
    <row r="16" spans="1:7" s="6" customFormat="1" ht="18" customHeight="1">
      <c r="A16" s="110" t="s">
        <v>150</v>
      </c>
      <c r="B16" s="111">
        <v>6896</v>
      </c>
      <c r="C16" s="112">
        <f t="shared" si="0"/>
        <v>26629</v>
      </c>
      <c r="D16" s="112">
        <v>12949</v>
      </c>
      <c r="E16" s="112">
        <v>13680</v>
      </c>
      <c r="F16" s="113">
        <v>125.9</v>
      </c>
      <c r="G16" s="113">
        <v>3.9</v>
      </c>
    </row>
    <row r="17" spans="1:7" s="6" customFormat="1" ht="18" customHeight="1">
      <c r="A17" s="96" t="s">
        <v>151</v>
      </c>
      <c r="B17" s="97">
        <v>8284</v>
      </c>
      <c r="C17" s="98">
        <f t="shared" si="0"/>
        <v>29276</v>
      </c>
      <c r="D17" s="98">
        <v>14351</v>
      </c>
      <c r="E17" s="98">
        <v>14925</v>
      </c>
      <c r="F17" s="99">
        <v>138.5</v>
      </c>
      <c r="G17" s="99">
        <v>3.5</v>
      </c>
    </row>
    <row r="18" spans="1:7" s="6" customFormat="1" ht="18" customHeight="1">
      <c r="A18" s="110" t="s">
        <v>152</v>
      </c>
      <c r="B18" s="111">
        <v>9248</v>
      </c>
      <c r="C18" s="112">
        <f t="shared" si="0"/>
        <v>31306</v>
      </c>
      <c r="D18" s="112">
        <v>15352</v>
      </c>
      <c r="E18" s="112">
        <v>15954</v>
      </c>
      <c r="F18" s="113">
        <v>148.1</v>
      </c>
      <c r="G18" s="113">
        <v>3.4</v>
      </c>
    </row>
    <row r="19" spans="1:7" s="6" customFormat="1" ht="18" customHeight="1">
      <c r="A19" s="96" t="s">
        <v>153</v>
      </c>
      <c r="B19" s="97">
        <v>9779</v>
      </c>
      <c r="C19" s="98">
        <f t="shared" si="0"/>
        <v>31753</v>
      </c>
      <c r="D19" s="98">
        <v>15325</v>
      </c>
      <c r="E19" s="98">
        <v>16428</v>
      </c>
      <c r="F19" s="99">
        <v>150.19999999999999</v>
      </c>
      <c r="G19" s="99">
        <v>3.2</v>
      </c>
    </row>
    <row r="20" spans="1:7" s="6" customFormat="1" ht="18" customHeight="1">
      <c r="A20" s="110" t="s">
        <v>154</v>
      </c>
      <c r="B20" s="111">
        <v>10801</v>
      </c>
      <c r="C20" s="112">
        <f t="shared" si="0"/>
        <v>33058</v>
      </c>
      <c r="D20" s="112">
        <v>15944</v>
      </c>
      <c r="E20" s="112">
        <v>17114</v>
      </c>
      <c r="F20" s="113">
        <v>156.30000000000001</v>
      </c>
      <c r="G20" s="113">
        <v>3.1</v>
      </c>
    </row>
    <row r="21" spans="1:7" s="6" customFormat="1" ht="18" customHeight="1">
      <c r="A21" s="96" t="s">
        <v>155</v>
      </c>
      <c r="B21" s="97">
        <v>11921</v>
      </c>
      <c r="C21" s="98">
        <f t="shared" si="0"/>
        <v>34701</v>
      </c>
      <c r="D21" s="98">
        <v>16730</v>
      </c>
      <c r="E21" s="98">
        <v>17971</v>
      </c>
      <c r="F21" s="99">
        <v>164.1</v>
      </c>
      <c r="G21" s="99">
        <v>2.9</v>
      </c>
    </row>
    <row r="22" spans="1:7" s="6" customFormat="1" ht="18" customHeight="1">
      <c r="A22" s="110" t="s">
        <v>156</v>
      </c>
      <c r="B22" s="111">
        <v>12861</v>
      </c>
      <c r="C22" s="112">
        <f t="shared" si="0"/>
        <v>35278</v>
      </c>
      <c r="D22" s="112">
        <v>17105</v>
      </c>
      <c r="E22" s="112">
        <v>18173</v>
      </c>
      <c r="F22" s="113">
        <v>166.8</v>
      </c>
      <c r="G22" s="113">
        <v>2.7</v>
      </c>
    </row>
    <row r="23" spans="1:7" s="6" customFormat="1" ht="18" customHeight="1">
      <c r="A23" s="66" t="s">
        <v>53</v>
      </c>
      <c r="B23" s="101">
        <v>13490</v>
      </c>
      <c r="C23" s="102">
        <v>35253</v>
      </c>
      <c r="D23" s="102">
        <v>16975</v>
      </c>
      <c r="E23" s="102">
        <v>18278</v>
      </c>
      <c r="F23" s="103">
        <v>166.7</v>
      </c>
      <c r="G23" s="103">
        <v>2.6</v>
      </c>
    </row>
    <row r="24" spans="1:7" s="6" customFormat="1" ht="18" customHeight="1">
      <c r="A24" s="110" t="s">
        <v>157</v>
      </c>
      <c r="B24" s="111">
        <v>13978</v>
      </c>
      <c r="C24" s="112">
        <v>34613</v>
      </c>
      <c r="D24" s="112">
        <v>16622</v>
      </c>
      <c r="E24" s="112">
        <v>17991</v>
      </c>
      <c r="F24" s="113">
        <f>C24/211.3</f>
        <v>163.80974917179364</v>
      </c>
      <c r="G24" s="113">
        <f>C24/B24</f>
        <v>2.4762483903276578</v>
      </c>
    </row>
    <row r="25" spans="1:7" s="6" customFormat="1" ht="18" customHeight="1">
      <c r="A25" s="104" t="s">
        <v>158</v>
      </c>
      <c r="B25" s="105">
        <v>14331</v>
      </c>
      <c r="C25" s="106">
        <v>33903</v>
      </c>
      <c r="D25" s="106">
        <v>16180</v>
      </c>
      <c r="E25" s="106">
        <v>17723</v>
      </c>
      <c r="F25" s="107">
        <f>C25/211.3</f>
        <v>160.44959772834832</v>
      </c>
      <c r="G25" s="107">
        <f>C25/B25</f>
        <v>2.3657106970902242</v>
      </c>
    </row>
    <row r="26" spans="1:7" s="6" customFormat="1" ht="15.75" customHeight="1">
      <c r="A26" s="82" t="s">
        <v>159</v>
      </c>
      <c r="B26" s="108"/>
      <c r="C26" s="108"/>
      <c r="D26" s="108"/>
      <c r="E26" s="108"/>
      <c r="F26" s="33"/>
      <c r="G26" s="10" t="s">
        <v>160</v>
      </c>
    </row>
    <row r="27" spans="1:7" s="6" customFormat="1" ht="15.75" customHeight="1">
      <c r="A27" s="40" t="s">
        <v>2269</v>
      </c>
      <c r="B27" s="22"/>
      <c r="C27" s="22"/>
      <c r="D27" s="22"/>
      <c r="E27" s="22"/>
      <c r="F27" s="22"/>
      <c r="G27" s="22"/>
    </row>
    <row r="28" spans="1:7" s="6" customFormat="1" ht="15.75" customHeight="1">
      <c r="A28" s="40" t="s">
        <v>161</v>
      </c>
      <c r="B28" s="22"/>
      <c r="C28" s="22"/>
      <c r="D28" s="22"/>
      <c r="E28" s="22"/>
      <c r="F28" s="22"/>
      <c r="G28" s="22"/>
    </row>
    <row r="29" spans="1:7" s="6" customFormat="1" ht="18" customHeight="1">
      <c r="A29" s="10"/>
    </row>
    <row r="30" spans="1:7" s="6" customFormat="1" ht="18" customHeight="1">
      <c r="A30" s="10"/>
    </row>
    <row r="31" spans="1:7" s="6" customFormat="1" ht="18" customHeight="1">
      <c r="A31" s="10"/>
    </row>
    <row r="32" spans="1:7" s="6" customFormat="1" ht="18" customHeight="1">
      <c r="A32" s="10"/>
    </row>
    <row r="33" spans="1:1" s="6" customFormat="1" ht="18" customHeight="1">
      <c r="A33" s="10"/>
    </row>
    <row r="34" spans="1:1" s="6" customFormat="1" ht="18" customHeight="1">
      <c r="A34" s="10"/>
    </row>
    <row r="35" spans="1:1" s="6" customFormat="1" ht="18" customHeight="1">
      <c r="A35" s="10"/>
    </row>
    <row r="36" spans="1:1" s="6" customFormat="1" ht="18" customHeight="1">
      <c r="A36" s="10"/>
    </row>
    <row r="37" spans="1:1" s="6" customFormat="1" ht="18" customHeight="1">
      <c r="A37" s="10"/>
    </row>
    <row r="38" spans="1:1" s="6" customFormat="1" ht="18" customHeight="1">
      <c r="A38" s="10"/>
    </row>
    <row r="39" spans="1:1" s="6" customFormat="1" ht="18" customHeight="1">
      <c r="A39" s="10"/>
    </row>
    <row r="40" spans="1:1" s="6" customFormat="1" ht="18" customHeight="1">
      <c r="A40" s="10"/>
    </row>
    <row r="41" spans="1:1" s="6" customFormat="1" ht="18" customHeight="1">
      <c r="A41" s="10"/>
    </row>
    <row r="42" spans="1:1" s="6" customFormat="1" ht="18" customHeight="1">
      <c r="A42" s="10"/>
    </row>
    <row r="43" spans="1:1" s="6" customFormat="1" ht="18" customHeight="1">
      <c r="A43" s="10"/>
    </row>
    <row r="44" spans="1:1" s="6" customFormat="1" ht="18" customHeight="1">
      <c r="A44" s="10"/>
    </row>
    <row r="45" spans="1:1" s="6" customFormat="1" ht="18" customHeight="1">
      <c r="A45" s="10"/>
    </row>
    <row r="46" spans="1:1" s="6" customFormat="1" ht="18" customHeight="1">
      <c r="A46" s="10"/>
    </row>
    <row r="47" spans="1:1" s="6" customFormat="1" ht="18" customHeight="1">
      <c r="A47" s="10"/>
    </row>
    <row r="48" spans="1:1" s="6" customFormat="1" ht="18" customHeight="1">
      <c r="A48" s="10"/>
    </row>
    <row r="49" spans="1:1" s="6" customFormat="1" ht="18" customHeight="1">
      <c r="A49" s="10"/>
    </row>
    <row r="50" spans="1:1" s="6" customFormat="1" ht="18" customHeight="1">
      <c r="A50" s="10"/>
    </row>
    <row r="51" spans="1:1" s="6" customFormat="1" ht="18" customHeight="1">
      <c r="A51" s="10"/>
    </row>
    <row r="52" spans="1:1" s="6" customFormat="1" ht="18" customHeight="1">
      <c r="A52" s="10"/>
    </row>
    <row r="53" spans="1:1" s="6" customFormat="1" ht="18" customHeight="1">
      <c r="A53" s="10"/>
    </row>
    <row r="54" spans="1:1" s="6" customFormat="1" ht="18" customHeight="1">
      <c r="A54" s="10"/>
    </row>
    <row r="55" spans="1:1" s="6" customFormat="1" ht="18" customHeight="1">
      <c r="A55" s="10"/>
    </row>
    <row r="56" spans="1:1" s="6" customFormat="1" ht="18" customHeight="1">
      <c r="A56" s="10"/>
    </row>
    <row r="57" spans="1:1" s="6" customFormat="1" ht="18" customHeight="1">
      <c r="A57" s="10"/>
    </row>
    <row r="58" spans="1:1" s="6" customFormat="1" ht="18" customHeight="1">
      <c r="A58" s="10"/>
    </row>
    <row r="59" spans="1:1" s="6" customFormat="1" ht="18" customHeight="1">
      <c r="A59" s="10"/>
    </row>
    <row r="60" spans="1:1" s="6" customFormat="1" ht="18" customHeight="1">
      <c r="A60" s="10"/>
    </row>
    <row r="61" spans="1:1" s="6" customFormat="1" ht="18" customHeight="1">
      <c r="A61" s="10"/>
    </row>
    <row r="62" spans="1:1" s="6" customFormat="1" ht="18" customHeight="1">
      <c r="A62" s="10"/>
    </row>
    <row r="63" spans="1:1" s="6" customFormat="1" ht="18" customHeight="1">
      <c r="A63" s="10"/>
    </row>
    <row r="64" spans="1:1" s="6" customFormat="1" ht="18" customHeight="1">
      <c r="A64" s="10"/>
    </row>
    <row r="65" spans="1:1" s="6" customFormat="1" ht="18" customHeight="1">
      <c r="A65" s="10"/>
    </row>
    <row r="66" spans="1:1" s="6" customFormat="1" ht="18" customHeight="1">
      <c r="A66" s="10"/>
    </row>
  </sheetData>
  <mergeCells count="5">
    <mergeCell ref="A3:A4"/>
    <mergeCell ref="B3:B4"/>
    <mergeCell ref="C3:E3"/>
    <mergeCell ref="F3:F4"/>
    <mergeCell ref="G3:G4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29"/>
  <sheetViews>
    <sheetView zoomScaleNormal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RowHeight="18" customHeight="1"/>
  <cols>
    <col min="1" max="1" width="11" style="151" customWidth="1"/>
    <col min="2" max="3" width="12.5" style="151" customWidth="1"/>
    <col min="4" max="4" width="9.625" style="151" bestFit="1" customWidth="1"/>
    <col min="5" max="5" width="10.625" style="151" bestFit="1" customWidth="1"/>
    <col min="6" max="6" width="9.625" style="148" bestFit="1" customWidth="1"/>
    <col min="7" max="8" width="10.375" style="151" customWidth="1"/>
    <col min="9" max="16384" width="9" style="151"/>
  </cols>
  <sheetData>
    <row r="1" spans="1:8" s="117" customFormat="1" ht="18" customHeight="1">
      <c r="A1" s="1167" t="s">
        <v>162</v>
      </c>
      <c r="B1" s="1168"/>
      <c r="C1" s="1168"/>
      <c r="D1" s="1168"/>
      <c r="E1" s="1168"/>
      <c r="F1" s="1168"/>
      <c r="G1" s="1168"/>
      <c r="H1" s="1168"/>
    </row>
    <row r="2" spans="1:8" s="117" customFormat="1" ht="18" customHeight="1">
      <c r="A2" s="115" t="s">
        <v>238</v>
      </c>
      <c r="B2" s="116"/>
      <c r="C2" s="116"/>
      <c r="D2" s="116"/>
      <c r="E2" s="116"/>
      <c r="F2" s="116"/>
      <c r="G2" s="116"/>
      <c r="H2" s="116"/>
    </row>
    <row r="3" spans="1:8" s="117" customFormat="1" ht="18" customHeight="1">
      <c r="A3" s="118"/>
      <c r="B3" s="119"/>
      <c r="C3" s="119"/>
      <c r="D3" s="120"/>
      <c r="E3" s="120"/>
      <c r="F3" s="120"/>
      <c r="G3" s="120"/>
      <c r="H3" s="121" t="s">
        <v>163</v>
      </c>
    </row>
    <row r="4" spans="1:8" s="117" customFormat="1" ht="24">
      <c r="A4" s="1169" t="s">
        <v>164</v>
      </c>
      <c r="B4" s="1171" t="s">
        <v>165</v>
      </c>
      <c r="C4" s="1172"/>
      <c r="D4" s="122" t="s">
        <v>166</v>
      </c>
      <c r="E4" s="123"/>
      <c r="F4" s="1173" t="s">
        <v>167</v>
      </c>
      <c r="G4" s="1175" t="s">
        <v>168</v>
      </c>
      <c r="H4" s="1177" t="s">
        <v>169</v>
      </c>
    </row>
    <row r="5" spans="1:8" s="117" customFormat="1" ht="18" customHeight="1">
      <c r="A5" s="1170"/>
      <c r="B5" s="124" t="s">
        <v>170</v>
      </c>
      <c r="C5" s="125" t="s">
        <v>171</v>
      </c>
      <c r="D5" s="126" t="s">
        <v>172</v>
      </c>
      <c r="E5" s="127" t="s">
        <v>173</v>
      </c>
      <c r="F5" s="1174"/>
      <c r="G5" s="1176"/>
      <c r="H5" s="1178"/>
    </row>
    <row r="6" spans="1:8" s="135" customFormat="1" ht="18" customHeight="1">
      <c r="A6" s="128" t="s">
        <v>174</v>
      </c>
      <c r="B6" s="129">
        <v>1385262</v>
      </c>
      <c r="C6" s="129">
        <v>1334841</v>
      </c>
      <c r="D6" s="130">
        <f>C6-B6</f>
        <v>-50421</v>
      </c>
      <c r="E6" s="131">
        <f>-D6/B6</f>
        <v>3.6398168721873549E-2</v>
      </c>
      <c r="F6" s="132">
        <v>601402</v>
      </c>
      <c r="G6" s="133">
        <f>5676.19</f>
        <v>5676.19</v>
      </c>
      <c r="H6" s="134">
        <f>B6/G6</f>
        <v>244.04785604428324</v>
      </c>
    </row>
    <row r="7" spans="1:8" s="117" customFormat="1" ht="18" customHeight="1">
      <c r="A7" s="152" t="s">
        <v>175</v>
      </c>
      <c r="B7" s="153">
        <v>514865</v>
      </c>
      <c r="C7" s="153">
        <v>511192</v>
      </c>
      <c r="D7" s="154">
        <f t="shared" ref="D7:D26" si="0">C7-B7</f>
        <v>-3673</v>
      </c>
      <c r="E7" s="155">
        <f t="shared" ref="E7:E26" si="1">-D7/B7</f>
        <v>7.1339088887378242E-3</v>
      </c>
      <c r="F7" s="156">
        <v>241234</v>
      </c>
      <c r="G7" s="157">
        <v>429.35</v>
      </c>
      <c r="H7" s="158">
        <f t="shared" ref="H7:H26" si="2">B7/G7</f>
        <v>1199.1731687434494</v>
      </c>
    </row>
    <row r="8" spans="1:8" s="117" customFormat="1" ht="18" customHeight="1">
      <c r="A8" s="128" t="s">
        <v>176</v>
      </c>
      <c r="B8" s="129">
        <v>158114</v>
      </c>
      <c r="C8" s="129">
        <v>151672</v>
      </c>
      <c r="D8" s="130">
        <f t="shared" si="0"/>
        <v>-6442</v>
      </c>
      <c r="E8" s="131">
        <f t="shared" si="1"/>
        <v>4.0742755227241106E-2</v>
      </c>
      <c r="F8" s="132">
        <v>68328</v>
      </c>
      <c r="G8" s="133">
        <v>419.21</v>
      </c>
      <c r="H8" s="136">
        <f t="shared" si="2"/>
        <v>377.17134610338496</v>
      </c>
    </row>
    <row r="9" spans="1:8" s="117" customFormat="1" ht="18" customHeight="1">
      <c r="A9" s="152" t="s">
        <v>177</v>
      </c>
      <c r="B9" s="153">
        <v>77465</v>
      </c>
      <c r="C9" s="153">
        <v>70809</v>
      </c>
      <c r="D9" s="154">
        <f t="shared" si="0"/>
        <v>-6656</v>
      </c>
      <c r="E9" s="155">
        <f t="shared" si="1"/>
        <v>8.5922674756341577E-2</v>
      </c>
      <c r="F9" s="156">
        <v>31452</v>
      </c>
      <c r="G9" s="157">
        <v>468.19</v>
      </c>
      <c r="H9" s="158">
        <f t="shared" si="2"/>
        <v>165.45633183109422</v>
      </c>
    </row>
    <row r="10" spans="1:8" s="117" customFormat="1" ht="18" customHeight="1">
      <c r="A10" s="128" t="s">
        <v>178</v>
      </c>
      <c r="B10" s="129">
        <v>34951</v>
      </c>
      <c r="C10" s="129">
        <v>31987</v>
      </c>
      <c r="D10" s="130">
        <f t="shared" si="0"/>
        <v>-2964</v>
      </c>
      <c r="E10" s="131">
        <f t="shared" si="1"/>
        <v>8.4804440502417672E-2</v>
      </c>
      <c r="F10" s="132">
        <v>14413</v>
      </c>
      <c r="G10" s="133">
        <v>132.65</v>
      </c>
      <c r="H10" s="136">
        <f t="shared" si="2"/>
        <v>263.4828496042216</v>
      </c>
    </row>
    <row r="11" spans="1:8" s="117" customFormat="1" ht="18" customHeight="1">
      <c r="A11" s="152" t="s">
        <v>179</v>
      </c>
      <c r="B11" s="153">
        <v>119903</v>
      </c>
      <c r="C11" s="153">
        <v>115938</v>
      </c>
      <c r="D11" s="154">
        <f t="shared" si="0"/>
        <v>-3965</v>
      </c>
      <c r="E11" s="155">
        <f t="shared" si="1"/>
        <v>3.3068396954204646E-2</v>
      </c>
      <c r="F11" s="156">
        <v>51310</v>
      </c>
      <c r="G11" s="157">
        <v>234.5</v>
      </c>
      <c r="H11" s="158">
        <f t="shared" si="2"/>
        <v>511.31343283582089</v>
      </c>
    </row>
    <row r="12" spans="1:8" s="117" customFormat="1" ht="18" customHeight="1">
      <c r="A12" s="128" t="s">
        <v>180</v>
      </c>
      <c r="B12" s="129">
        <v>108174</v>
      </c>
      <c r="C12" s="129">
        <v>104791</v>
      </c>
      <c r="D12" s="130">
        <f t="shared" si="0"/>
        <v>-3383</v>
      </c>
      <c r="E12" s="131">
        <f t="shared" si="1"/>
        <v>3.1273688686745425E-2</v>
      </c>
      <c r="F12" s="132">
        <v>45193</v>
      </c>
      <c r="G12" s="133">
        <v>510.04</v>
      </c>
      <c r="H12" s="136">
        <f t="shared" si="2"/>
        <v>212.08924790212532</v>
      </c>
    </row>
    <row r="13" spans="1:8" s="117" customFormat="1" ht="18" customHeight="1">
      <c r="A13" s="152" t="s">
        <v>181</v>
      </c>
      <c r="B13" s="153">
        <v>44086</v>
      </c>
      <c r="C13" s="153">
        <v>40575</v>
      </c>
      <c r="D13" s="154">
        <f t="shared" si="0"/>
        <v>-3511</v>
      </c>
      <c r="E13" s="155">
        <f t="shared" si="1"/>
        <v>7.9639794946241432E-2</v>
      </c>
      <c r="F13" s="156">
        <v>17375</v>
      </c>
      <c r="G13" s="157">
        <v>432.12</v>
      </c>
      <c r="H13" s="158">
        <f t="shared" si="2"/>
        <v>102.0225863186152</v>
      </c>
    </row>
    <row r="14" spans="1:8" s="117" customFormat="1" ht="18" customHeight="1">
      <c r="A14" s="128" t="s">
        <v>182</v>
      </c>
      <c r="B14" s="129">
        <v>36827</v>
      </c>
      <c r="C14" s="129">
        <v>35133</v>
      </c>
      <c r="D14" s="130">
        <f t="shared" si="0"/>
        <v>-1694</v>
      </c>
      <c r="E14" s="131">
        <f t="shared" si="1"/>
        <v>4.5998859532408287E-2</v>
      </c>
      <c r="F14" s="132">
        <v>14161</v>
      </c>
      <c r="G14" s="133">
        <v>194.44</v>
      </c>
      <c r="H14" s="136">
        <f t="shared" si="2"/>
        <v>189.40032915038057</v>
      </c>
    </row>
    <row r="15" spans="1:8" s="117" customFormat="1" ht="18" customHeight="1">
      <c r="A15" s="152" t="s">
        <v>183</v>
      </c>
      <c r="B15" s="153">
        <v>87413</v>
      </c>
      <c r="C15" s="153">
        <v>82754</v>
      </c>
      <c r="D15" s="154">
        <f t="shared" si="0"/>
        <v>-4659</v>
      </c>
      <c r="E15" s="155">
        <f t="shared" si="1"/>
        <v>5.3298708430096209E-2</v>
      </c>
      <c r="F15" s="156">
        <v>35738</v>
      </c>
      <c r="G15" s="157">
        <v>421.24</v>
      </c>
      <c r="H15" s="158">
        <f t="shared" si="2"/>
        <v>207.51353147849207</v>
      </c>
    </row>
    <row r="16" spans="1:8" s="117" customFormat="1" ht="18" customHeight="1">
      <c r="A16" s="128" t="s">
        <v>184</v>
      </c>
      <c r="B16" s="129">
        <v>38919</v>
      </c>
      <c r="C16" s="129">
        <v>35388</v>
      </c>
      <c r="D16" s="130">
        <f t="shared" si="0"/>
        <v>-3531</v>
      </c>
      <c r="E16" s="131">
        <f t="shared" si="1"/>
        <v>9.0726894318970172E-2</v>
      </c>
      <c r="F16" s="132">
        <v>15474</v>
      </c>
      <c r="G16" s="133">
        <v>514.34</v>
      </c>
      <c r="H16" s="136">
        <f t="shared" si="2"/>
        <v>75.667846171792974</v>
      </c>
    </row>
    <row r="17" spans="1:8" s="117" customFormat="1" ht="18" customHeight="1">
      <c r="A17" s="152" t="s">
        <v>185</v>
      </c>
      <c r="B17" s="153">
        <v>34613</v>
      </c>
      <c r="C17" s="153">
        <v>33903</v>
      </c>
      <c r="D17" s="154">
        <f t="shared" si="0"/>
        <v>-710</v>
      </c>
      <c r="E17" s="155">
        <f>-D17/B17</f>
        <v>2.0512524196111288E-2</v>
      </c>
      <c r="F17" s="156">
        <v>14331</v>
      </c>
      <c r="G17" s="157">
        <v>211.3</v>
      </c>
      <c r="H17" s="158">
        <f t="shared" si="2"/>
        <v>163.80974917179364</v>
      </c>
    </row>
    <row r="18" spans="1:8" s="117" customFormat="1" ht="18" customHeight="1">
      <c r="A18" s="128" t="s">
        <v>186</v>
      </c>
      <c r="B18" s="129">
        <v>7135</v>
      </c>
      <c r="C18" s="129">
        <v>6509</v>
      </c>
      <c r="D18" s="130">
        <f t="shared" si="0"/>
        <v>-626</v>
      </c>
      <c r="E18" s="131">
        <f t="shared" si="1"/>
        <v>8.7736510161177297E-2</v>
      </c>
      <c r="F18" s="132">
        <v>3207</v>
      </c>
      <c r="G18" s="133">
        <v>30.38</v>
      </c>
      <c r="H18" s="136">
        <f t="shared" si="2"/>
        <v>234.85845951283741</v>
      </c>
    </row>
    <row r="19" spans="1:8" s="117" customFormat="1" ht="18" customHeight="1">
      <c r="A19" s="152" t="s">
        <v>187</v>
      </c>
      <c r="B19" s="153">
        <v>8447</v>
      </c>
      <c r="C19" s="153">
        <v>7404</v>
      </c>
      <c r="D19" s="154">
        <f t="shared" si="0"/>
        <v>-1043</v>
      </c>
      <c r="E19" s="155">
        <f t="shared" si="1"/>
        <v>0.12347579022138037</v>
      </c>
      <c r="F19" s="156">
        <v>3638</v>
      </c>
      <c r="G19" s="157">
        <v>583.69000000000005</v>
      </c>
      <c r="H19" s="158">
        <f t="shared" si="2"/>
        <v>14.471723003649196</v>
      </c>
    </row>
    <row r="20" spans="1:8" s="117" customFormat="1" ht="18" customHeight="1">
      <c r="A20" s="128" t="s">
        <v>188</v>
      </c>
      <c r="B20" s="129">
        <v>30064</v>
      </c>
      <c r="C20" s="129">
        <v>29630</v>
      </c>
      <c r="D20" s="130">
        <f t="shared" si="0"/>
        <v>-434</v>
      </c>
      <c r="E20" s="131">
        <f t="shared" si="1"/>
        <v>1.4435870143693455E-2</v>
      </c>
      <c r="F20" s="132">
        <v>11898</v>
      </c>
      <c r="G20" s="133">
        <v>20.41</v>
      </c>
      <c r="H20" s="136">
        <f t="shared" si="2"/>
        <v>1473.0034296913277</v>
      </c>
    </row>
    <row r="21" spans="1:8" s="117" customFormat="1" ht="18" customHeight="1">
      <c r="A21" s="152" t="s">
        <v>189</v>
      </c>
      <c r="B21" s="153">
        <v>21239</v>
      </c>
      <c r="C21" s="153">
        <v>20480</v>
      </c>
      <c r="D21" s="154">
        <f t="shared" si="0"/>
        <v>-759</v>
      </c>
      <c r="E21" s="155">
        <f t="shared" si="1"/>
        <v>3.5736145769574838E-2</v>
      </c>
      <c r="F21" s="156">
        <v>8477</v>
      </c>
      <c r="G21" s="157">
        <v>101.59</v>
      </c>
      <c r="H21" s="158">
        <f t="shared" si="2"/>
        <v>209.06585293828132</v>
      </c>
    </row>
    <row r="22" spans="1:8" s="117" customFormat="1" ht="18" customHeight="1">
      <c r="A22" s="128" t="s">
        <v>190</v>
      </c>
      <c r="B22" s="137">
        <v>16742</v>
      </c>
      <c r="C22" s="137">
        <v>15322</v>
      </c>
      <c r="D22" s="130">
        <f t="shared" si="0"/>
        <v>-1420</v>
      </c>
      <c r="E22" s="131">
        <f t="shared" si="1"/>
        <v>8.4816628837653799E-2</v>
      </c>
      <c r="F22" s="132">
        <v>6258</v>
      </c>
      <c r="G22" s="138">
        <v>299.43</v>
      </c>
      <c r="H22" s="139">
        <f t="shared" si="2"/>
        <v>55.912901178906587</v>
      </c>
    </row>
    <row r="23" spans="1:8" s="117" customFormat="1" ht="18" customHeight="1">
      <c r="A23" s="152" t="s">
        <v>191</v>
      </c>
      <c r="B23" s="159">
        <v>9626</v>
      </c>
      <c r="C23" s="159">
        <v>8397</v>
      </c>
      <c r="D23" s="154">
        <f t="shared" si="0"/>
        <v>-1229</v>
      </c>
      <c r="E23" s="155">
        <f t="shared" si="1"/>
        <v>0.12767504674838978</v>
      </c>
      <c r="F23" s="156">
        <v>4077</v>
      </c>
      <c r="G23" s="160">
        <v>93.98</v>
      </c>
      <c r="H23" s="161">
        <f t="shared" si="2"/>
        <v>102.42604809533943</v>
      </c>
    </row>
    <row r="24" spans="1:8" s="117" customFormat="1" ht="18" customHeight="1">
      <c r="A24" s="128" t="s">
        <v>192</v>
      </c>
      <c r="B24" s="137">
        <v>4072</v>
      </c>
      <c r="C24" s="137">
        <v>3674</v>
      </c>
      <c r="D24" s="130">
        <f t="shared" si="0"/>
        <v>-398</v>
      </c>
      <c r="E24" s="131">
        <f t="shared" si="1"/>
        <v>9.7740667976424361E-2</v>
      </c>
      <c r="F24" s="132">
        <v>1603</v>
      </c>
      <c r="G24" s="138">
        <v>98.45</v>
      </c>
      <c r="H24" s="139">
        <f t="shared" si="2"/>
        <v>41.361097003555102</v>
      </c>
    </row>
    <row r="25" spans="1:8" s="117" customFormat="1" ht="18" customHeight="1">
      <c r="A25" s="152" t="s">
        <v>193</v>
      </c>
      <c r="B25" s="159">
        <v>10705</v>
      </c>
      <c r="C25" s="159">
        <v>9682</v>
      </c>
      <c r="D25" s="154">
        <f t="shared" si="0"/>
        <v>-1023</v>
      </c>
      <c r="E25" s="155">
        <f t="shared" si="1"/>
        <v>9.5562821111630086E-2</v>
      </c>
      <c r="F25" s="156">
        <v>4346</v>
      </c>
      <c r="G25" s="160">
        <v>241.88</v>
      </c>
      <c r="H25" s="161">
        <f t="shared" si="2"/>
        <v>44.257483049446009</v>
      </c>
    </row>
    <row r="26" spans="1:8" s="117" customFormat="1" ht="18" customHeight="1">
      <c r="A26" s="140" t="s">
        <v>194</v>
      </c>
      <c r="B26" s="141">
        <v>21902</v>
      </c>
      <c r="C26" s="141">
        <v>19601</v>
      </c>
      <c r="D26" s="142">
        <f t="shared" si="0"/>
        <v>-2301</v>
      </c>
      <c r="E26" s="143">
        <f t="shared" si="1"/>
        <v>0.10505889873070952</v>
      </c>
      <c r="F26" s="144">
        <v>8889</v>
      </c>
      <c r="G26" s="145">
        <v>238.99</v>
      </c>
      <c r="H26" s="146">
        <f t="shared" si="2"/>
        <v>91.64400184108122</v>
      </c>
    </row>
    <row r="27" spans="1:8" s="147" customFormat="1" ht="18" customHeight="1">
      <c r="A27" s="147" t="s">
        <v>195</v>
      </c>
      <c r="F27" s="148"/>
      <c r="H27" s="149" t="s">
        <v>196</v>
      </c>
    </row>
    <row r="28" spans="1:8" s="147" customFormat="1" ht="18" customHeight="1">
      <c r="A28" s="150"/>
      <c r="F28" s="148"/>
    </row>
    <row r="29" spans="1:8" s="147" customFormat="1" ht="18" customHeight="1">
      <c r="F29" s="148"/>
    </row>
  </sheetData>
  <mergeCells count="6">
    <mergeCell ref="A1:H1"/>
    <mergeCell ref="A4:A5"/>
    <mergeCell ref="B4:C4"/>
    <mergeCell ref="F4:F5"/>
    <mergeCell ref="G4:G5"/>
    <mergeCell ref="H4:H5"/>
  </mergeCells>
  <phoneticPr fontId="2"/>
  <pageMargins left="0.39370078740157483" right="0.39370078740157483" top="0.78740157480314965" bottom="0" header="0.51181102362204722" footer="0.51181102362204722"/>
  <pageSetup paperSize="9" pageOrder="overThenDown" orientation="portrait" r:id="rId1"/>
  <headerFooter alignWithMargins="0"/>
  <rowBreaks count="2" manualBreakCount="2">
    <brk id="31" max="16383" man="1"/>
    <brk id="54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18"/>
  <sheetViews>
    <sheetView zoomScaleNormal="100" workbookViewId="0"/>
  </sheetViews>
  <sheetFormatPr defaultRowHeight="18" customHeight="1"/>
  <cols>
    <col min="1" max="7" width="11.75" style="4" customWidth="1"/>
    <col min="8" max="256" width="9" style="4"/>
    <col min="257" max="263" width="11.75" style="4" customWidth="1"/>
    <col min="264" max="512" width="9" style="4"/>
    <col min="513" max="519" width="11.75" style="4" customWidth="1"/>
    <col min="520" max="768" width="9" style="4"/>
    <col min="769" max="775" width="11.75" style="4" customWidth="1"/>
    <col min="776" max="1024" width="9" style="4"/>
    <col min="1025" max="1031" width="11.75" style="4" customWidth="1"/>
    <col min="1032" max="1280" width="9" style="4"/>
    <col min="1281" max="1287" width="11.75" style="4" customWidth="1"/>
    <col min="1288" max="1536" width="9" style="4"/>
    <col min="1537" max="1543" width="11.75" style="4" customWidth="1"/>
    <col min="1544" max="1792" width="9" style="4"/>
    <col min="1793" max="1799" width="11.75" style="4" customWidth="1"/>
    <col min="1800" max="2048" width="9" style="4"/>
    <col min="2049" max="2055" width="11.75" style="4" customWidth="1"/>
    <col min="2056" max="2304" width="9" style="4"/>
    <col min="2305" max="2311" width="11.75" style="4" customWidth="1"/>
    <col min="2312" max="2560" width="9" style="4"/>
    <col min="2561" max="2567" width="11.75" style="4" customWidth="1"/>
    <col min="2568" max="2816" width="9" style="4"/>
    <col min="2817" max="2823" width="11.75" style="4" customWidth="1"/>
    <col min="2824" max="3072" width="9" style="4"/>
    <col min="3073" max="3079" width="11.75" style="4" customWidth="1"/>
    <col min="3080" max="3328" width="9" style="4"/>
    <col min="3329" max="3335" width="11.75" style="4" customWidth="1"/>
    <col min="3336" max="3584" width="9" style="4"/>
    <col min="3585" max="3591" width="11.75" style="4" customWidth="1"/>
    <col min="3592" max="3840" width="9" style="4"/>
    <col min="3841" max="3847" width="11.75" style="4" customWidth="1"/>
    <col min="3848" max="4096" width="9" style="4"/>
    <col min="4097" max="4103" width="11.75" style="4" customWidth="1"/>
    <col min="4104" max="4352" width="9" style="4"/>
    <col min="4353" max="4359" width="11.75" style="4" customWidth="1"/>
    <col min="4360" max="4608" width="9" style="4"/>
    <col min="4609" max="4615" width="11.75" style="4" customWidth="1"/>
    <col min="4616" max="4864" width="9" style="4"/>
    <col min="4865" max="4871" width="11.75" style="4" customWidth="1"/>
    <col min="4872" max="5120" width="9" style="4"/>
    <col min="5121" max="5127" width="11.75" style="4" customWidth="1"/>
    <col min="5128" max="5376" width="9" style="4"/>
    <col min="5377" max="5383" width="11.75" style="4" customWidth="1"/>
    <col min="5384" max="5632" width="9" style="4"/>
    <col min="5633" max="5639" width="11.75" style="4" customWidth="1"/>
    <col min="5640" max="5888" width="9" style="4"/>
    <col min="5889" max="5895" width="11.75" style="4" customWidth="1"/>
    <col min="5896" max="6144" width="9" style="4"/>
    <col min="6145" max="6151" width="11.75" style="4" customWidth="1"/>
    <col min="6152" max="6400" width="9" style="4"/>
    <col min="6401" max="6407" width="11.75" style="4" customWidth="1"/>
    <col min="6408" max="6656" width="9" style="4"/>
    <col min="6657" max="6663" width="11.75" style="4" customWidth="1"/>
    <col min="6664" max="6912" width="9" style="4"/>
    <col min="6913" max="6919" width="11.75" style="4" customWidth="1"/>
    <col min="6920" max="7168" width="9" style="4"/>
    <col min="7169" max="7175" width="11.75" style="4" customWidth="1"/>
    <col min="7176" max="7424" width="9" style="4"/>
    <col min="7425" max="7431" width="11.75" style="4" customWidth="1"/>
    <col min="7432" max="7680" width="9" style="4"/>
    <col min="7681" max="7687" width="11.75" style="4" customWidth="1"/>
    <col min="7688" max="7936" width="9" style="4"/>
    <col min="7937" max="7943" width="11.75" style="4" customWidth="1"/>
    <col min="7944" max="8192" width="9" style="4"/>
    <col min="8193" max="8199" width="11.75" style="4" customWidth="1"/>
    <col min="8200" max="8448" width="9" style="4"/>
    <col min="8449" max="8455" width="11.75" style="4" customWidth="1"/>
    <col min="8456" max="8704" width="9" style="4"/>
    <col min="8705" max="8711" width="11.75" style="4" customWidth="1"/>
    <col min="8712" max="8960" width="9" style="4"/>
    <col min="8961" max="8967" width="11.75" style="4" customWidth="1"/>
    <col min="8968" max="9216" width="9" style="4"/>
    <col min="9217" max="9223" width="11.75" style="4" customWidth="1"/>
    <col min="9224" max="9472" width="9" style="4"/>
    <col min="9473" max="9479" width="11.75" style="4" customWidth="1"/>
    <col min="9480" max="9728" width="9" style="4"/>
    <col min="9729" max="9735" width="11.75" style="4" customWidth="1"/>
    <col min="9736" max="9984" width="9" style="4"/>
    <col min="9985" max="9991" width="11.75" style="4" customWidth="1"/>
    <col min="9992" max="10240" width="9" style="4"/>
    <col min="10241" max="10247" width="11.75" style="4" customWidth="1"/>
    <col min="10248" max="10496" width="9" style="4"/>
    <col min="10497" max="10503" width="11.75" style="4" customWidth="1"/>
    <col min="10504" max="10752" width="9" style="4"/>
    <col min="10753" max="10759" width="11.75" style="4" customWidth="1"/>
    <col min="10760" max="11008" width="9" style="4"/>
    <col min="11009" max="11015" width="11.75" style="4" customWidth="1"/>
    <col min="11016" max="11264" width="9" style="4"/>
    <col min="11265" max="11271" width="11.75" style="4" customWidth="1"/>
    <col min="11272" max="11520" width="9" style="4"/>
    <col min="11521" max="11527" width="11.75" style="4" customWidth="1"/>
    <col min="11528" max="11776" width="9" style="4"/>
    <col min="11777" max="11783" width="11.75" style="4" customWidth="1"/>
    <col min="11784" max="12032" width="9" style="4"/>
    <col min="12033" max="12039" width="11.75" style="4" customWidth="1"/>
    <col min="12040" max="12288" width="9" style="4"/>
    <col min="12289" max="12295" width="11.75" style="4" customWidth="1"/>
    <col min="12296" max="12544" width="9" style="4"/>
    <col min="12545" max="12551" width="11.75" style="4" customWidth="1"/>
    <col min="12552" max="12800" width="9" style="4"/>
    <col min="12801" max="12807" width="11.75" style="4" customWidth="1"/>
    <col min="12808" max="13056" width="9" style="4"/>
    <col min="13057" max="13063" width="11.75" style="4" customWidth="1"/>
    <col min="13064" max="13312" width="9" style="4"/>
    <col min="13313" max="13319" width="11.75" style="4" customWidth="1"/>
    <col min="13320" max="13568" width="9" style="4"/>
    <col min="13569" max="13575" width="11.75" style="4" customWidth="1"/>
    <col min="13576" max="13824" width="9" style="4"/>
    <col min="13825" max="13831" width="11.75" style="4" customWidth="1"/>
    <col min="13832" max="14080" width="9" style="4"/>
    <col min="14081" max="14087" width="11.75" style="4" customWidth="1"/>
    <col min="14088" max="14336" width="9" style="4"/>
    <col min="14337" max="14343" width="11.75" style="4" customWidth="1"/>
    <col min="14344" max="14592" width="9" style="4"/>
    <col min="14593" max="14599" width="11.75" style="4" customWidth="1"/>
    <col min="14600" max="14848" width="9" style="4"/>
    <col min="14849" max="14855" width="11.75" style="4" customWidth="1"/>
    <col min="14856" max="15104" width="9" style="4"/>
    <col min="15105" max="15111" width="11.75" style="4" customWidth="1"/>
    <col min="15112" max="15360" width="9" style="4"/>
    <col min="15361" max="15367" width="11.75" style="4" customWidth="1"/>
    <col min="15368" max="15616" width="9" style="4"/>
    <col min="15617" max="15623" width="11.75" style="4" customWidth="1"/>
    <col min="15624" max="15872" width="9" style="4"/>
    <col min="15873" max="15879" width="11.75" style="4" customWidth="1"/>
    <col min="15880" max="16128" width="9" style="4"/>
    <col min="16129" max="16135" width="11.75" style="4" customWidth="1"/>
    <col min="16136" max="16384" width="9" style="4"/>
  </cols>
  <sheetData>
    <row r="1" spans="1:7" ht="18" customHeight="1">
      <c r="A1" s="3" t="s">
        <v>197</v>
      </c>
      <c r="F1" s="162"/>
      <c r="G1" s="162"/>
    </row>
    <row r="2" spans="1:7" s="6" customFormat="1" ht="18" customHeight="1">
      <c r="A2" s="5"/>
      <c r="F2" s="96"/>
      <c r="G2" s="96" t="s">
        <v>198</v>
      </c>
    </row>
    <row r="3" spans="1:7" s="6" customFormat="1" ht="18" customHeight="1">
      <c r="A3" s="1183" t="s">
        <v>33</v>
      </c>
      <c r="B3" s="1164" t="s">
        <v>199</v>
      </c>
      <c r="C3" s="1164"/>
      <c r="D3" s="1164" t="s">
        <v>200</v>
      </c>
      <c r="E3" s="1164"/>
      <c r="F3" s="1164"/>
      <c r="G3" s="1185"/>
    </row>
    <row r="4" spans="1:7" s="6" customFormat="1" ht="18" customHeight="1">
      <c r="A4" s="1184"/>
      <c r="B4" s="1186" t="s">
        <v>201</v>
      </c>
      <c r="C4" s="1186" t="s">
        <v>202</v>
      </c>
      <c r="D4" s="1186" t="s">
        <v>133</v>
      </c>
      <c r="E4" s="1186" t="s">
        <v>203</v>
      </c>
      <c r="F4" s="1186"/>
      <c r="G4" s="1187"/>
    </row>
    <row r="5" spans="1:7" s="6" customFormat="1" ht="18" customHeight="1">
      <c r="A5" s="1184"/>
      <c r="B5" s="1186"/>
      <c r="C5" s="1186"/>
      <c r="D5" s="1186"/>
      <c r="E5" s="95" t="s">
        <v>137</v>
      </c>
      <c r="F5" s="95" t="s">
        <v>138</v>
      </c>
      <c r="G5" s="166" t="s">
        <v>139</v>
      </c>
    </row>
    <row r="6" spans="1:7" s="6" customFormat="1" ht="18" customHeight="1">
      <c r="A6" s="32" t="s">
        <v>204</v>
      </c>
      <c r="B6" s="31">
        <v>14799</v>
      </c>
      <c r="C6" s="31">
        <v>36489</v>
      </c>
      <c r="D6" s="31">
        <v>14118</v>
      </c>
      <c r="E6" s="31">
        <f>SUM(F6:G6)</f>
        <v>34321</v>
      </c>
      <c r="F6" s="31">
        <v>16277</v>
      </c>
      <c r="G6" s="31">
        <v>18044</v>
      </c>
    </row>
    <row r="7" spans="1:7" s="6" customFormat="1" ht="18" customHeight="1">
      <c r="A7" s="43" t="s">
        <v>146</v>
      </c>
      <c r="B7" s="46">
        <v>14811</v>
      </c>
      <c r="C7" s="46">
        <v>36413</v>
      </c>
      <c r="D7" s="46">
        <v>14313</v>
      </c>
      <c r="E7" s="46">
        <f t="shared" ref="E7:E15" si="0">SUM(F7:G7)</f>
        <v>34172</v>
      </c>
      <c r="F7" s="46">
        <v>16217</v>
      </c>
      <c r="G7" s="46">
        <v>17955</v>
      </c>
    </row>
    <row r="8" spans="1:7" s="6" customFormat="1" ht="18" customHeight="1">
      <c r="A8" s="167" t="s">
        <v>205</v>
      </c>
      <c r="B8" s="31">
        <v>14799</v>
      </c>
      <c r="C8" s="31">
        <v>36207</v>
      </c>
      <c r="D8" s="31">
        <v>14482</v>
      </c>
      <c r="E8" s="31">
        <f t="shared" si="0"/>
        <v>34076</v>
      </c>
      <c r="F8" s="31">
        <v>16203</v>
      </c>
      <c r="G8" s="31">
        <v>17873</v>
      </c>
    </row>
    <row r="9" spans="1:7" s="6" customFormat="1" ht="18" customHeight="1">
      <c r="A9" s="43" t="s">
        <v>157</v>
      </c>
      <c r="B9" s="46">
        <v>14795</v>
      </c>
      <c r="C9" s="46">
        <v>36075</v>
      </c>
      <c r="D9" s="46">
        <v>14522</v>
      </c>
      <c r="E9" s="46">
        <f t="shared" si="0"/>
        <v>34037</v>
      </c>
      <c r="F9" s="46">
        <v>16175</v>
      </c>
      <c r="G9" s="46">
        <v>17862</v>
      </c>
    </row>
    <row r="10" spans="1:7" s="6" customFormat="1" ht="18" customHeight="1">
      <c r="A10" s="167" t="s">
        <v>206</v>
      </c>
      <c r="B10" s="31">
        <v>14808</v>
      </c>
      <c r="C10" s="31">
        <v>35971</v>
      </c>
      <c r="D10" s="31">
        <v>14605</v>
      </c>
      <c r="E10" s="31">
        <f t="shared" si="0"/>
        <v>33774</v>
      </c>
      <c r="F10" s="31">
        <v>15995</v>
      </c>
      <c r="G10" s="31">
        <v>17779</v>
      </c>
    </row>
    <row r="11" spans="1:7" s="6" customFormat="1" ht="18" customHeight="1">
      <c r="A11" s="43" t="s">
        <v>48</v>
      </c>
      <c r="B11" s="46">
        <v>14760</v>
      </c>
      <c r="C11" s="46">
        <v>35734</v>
      </c>
      <c r="D11" s="46">
        <v>14665</v>
      </c>
      <c r="E11" s="46">
        <f t="shared" si="0"/>
        <v>33496</v>
      </c>
      <c r="F11" s="46">
        <v>15825</v>
      </c>
      <c r="G11" s="46">
        <v>17671</v>
      </c>
    </row>
    <row r="12" spans="1:7" s="6" customFormat="1" ht="18" customHeight="1">
      <c r="A12" s="167" t="s">
        <v>49</v>
      </c>
      <c r="B12" s="31">
        <v>14711</v>
      </c>
      <c r="C12" s="31">
        <v>35571</v>
      </c>
      <c r="D12" s="31">
        <v>14832</v>
      </c>
      <c r="E12" s="31">
        <f t="shared" si="0"/>
        <v>33546</v>
      </c>
      <c r="F12" s="31">
        <v>15841</v>
      </c>
      <c r="G12" s="31">
        <v>17705</v>
      </c>
    </row>
    <row r="13" spans="1:7" s="6" customFormat="1" ht="18" customHeight="1">
      <c r="A13" s="43" t="s">
        <v>50</v>
      </c>
      <c r="B13" s="46">
        <v>14643</v>
      </c>
      <c r="C13" s="46">
        <v>35344</v>
      </c>
      <c r="D13" s="46">
        <v>15012</v>
      </c>
      <c r="E13" s="46">
        <f t="shared" si="0"/>
        <v>33494</v>
      </c>
      <c r="F13" s="46">
        <v>15822</v>
      </c>
      <c r="G13" s="46">
        <v>17672</v>
      </c>
    </row>
    <row r="14" spans="1:7" s="6" customFormat="1" ht="18" customHeight="1">
      <c r="A14" s="32" t="s">
        <v>51</v>
      </c>
      <c r="B14" s="31">
        <v>14612</v>
      </c>
      <c r="C14" s="31">
        <v>35156</v>
      </c>
      <c r="D14" s="31">
        <v>15170</v>
      </c>
      <c r="E14" s="31">
        <f t="shared" si="0"/>
        <v>33434</v>
      </c>
      <c r="F14" s="31">
        <v>15792</v>
      </c>
      <c r="G14" s="31">
        <v>17642</v>
      </c>
    </row>
    <row r="15" spans="1:7" s="6" customFormat="1" ht="18" customHeight="1">
      <c r="A15" s="89" t="s">
        <v>69</v>
      </c>
      <c r="B15" s="90">
        <v>14565</v>
      </c>
      <c r="C15" s="90">
        <v>34972</v>
      </c>
      <c r="D15" s="90">
        <v>15394</v>
      </c>
      <c r="E15" s="90">
        <f t="shared" si="0"/>
        <v>33431</v>
      </c>
      <c r="F15" s="90">
        <v>15814</v>
      </c>
      <c r="G15" s="90">
        <v>17617</v>
      </c>
    </row>
    <row r="16" spans="1:7" s="6" customFormat="1" ht="18" customHeight="1">
      <c r="A16" s="1179" t="s">
        <v>207</v>
      </c>
      <c r="B16" s="1180"/>
      <c r="C16" s="1181"/>
      <c r="E16" s="1182" t="s">
        <v>208</v>
      </c>
      <c r="F16" s="1182"/>
      <c r="G16" s="1182"/>
    </row>
    <row r="17" spans="1:7" s="6" customFormat="1" ht="18" customHeight="1">
      <c r="A17" s="171"/>
      <c r="B17" s="82"/>
      <c r="C17" s="22"/>
      <c r="E17" s="96"/>
      <c r="F17" s="96"/>
      <c r="G17" s="96"/>
    </row>
    <row r="18" spans="1:7" s="6" customFormat="1" ht="18" customHeight="1"/>
  </sheetData>
  <mergeCells count="9">
    <mergeCell ref="A16:C16"/>
    <mergeCell ref="E16:G16"/>
    <mergeCell ref="A3:A5"/>
    <mergeCell ref="B3:C3"/>
    <mergeCell ref="D3:G3"/>
    <mergeCell ref="B4:B5"/>
    <mergeCell ref="C4:C5"/>
    <mergeCell ref="D4:D5"/>
    <mergeCell ref="E4:G4"/>
  </mergeCells>
  <phoneticPr fontId="2"/>
  <pageMargins left="0.75" right="0.75" top="1" bottom="1" header="0.51200000000000001" footer="0.51200000000000001"/>
  <pageSetup paperSize="9" scale="96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17"/>
  <sheetViews>
    <sheetView workbookViewId="0"/>
  </sheetViews>
  <sheetFormatPr defaultRowHeight="18" customHeight="1"/>
  <cols>
    <col min="1" max="1" width="10.375" style="179" customWidth="1"/>
    <col min="2" max="3" width="10.875" style="179" customWidth="1"/>
    <col min="4" max="4" width="10.875" style="180" customWidth="1"/>
    <col min="5" max="7" width="10.875" style="179" customWidth="1"/>
    <col min="8" max="8" width="10.875" style="180" customWidth="1"/>
    <col min="9" max="16384" width="9" style="179"/>
  </cols>
  <sheetData>
    <row r="1" spans="1:13" s="4" customFormat="1" ht="18" customHeight="1">
      <c r="A1" s="3" t="s">
        <v>224</v>
      </c>
      <c r="D1" s="109"/>
      <c r="H1" s="109"/>
    </row>
    <row r="2" spans="1:13" s="6" customFormat="1" ht="18" customHeight="1">
      <c r="A2" s="5"/>
      <c r="D2" s="10"/>
      <c r="H2" s="10" t="s">
        <v>225</v>
      </c>
    </row>
    <row r="3" spans="1:13" s="6" customFormat="1" ht="18" customHeight="1">
      <c r="A3" s="1183" t="s">
        <v>226</v>
      </c>
      <c r="B3" s="1164" t="s">
        <v>227</v>
      </c>
      <c r="C3" s="1164"/>
      <c r="D3" s="1164"/>
      <c r="E3" s="1164" t="s">
        <v>228</v>
      </c>
      <c r="F3" s="1164"/>
      <c r="G3" s="1164"/>
      <c r="H3" s="1185" t="s">
        <v>229</v>
      </c>
    </row>
    <row r="4" spans="1:13" s="6" customFormat="1" ht="18" customHeight="1">
      <c r="A4" s="1184"/>
      <c r="B4" s="165" t="s">
        <v>230</v>
      </c>
      <c r="C4" s="165" t="s">
        <v>231</v>
      </c>
      <c r="D4" s="165" t="s">
        <v>232</v>
      </c>
      <c r="E4" s="165" t="s">
        <v>233</v>
      </c>
      <c r="F4" s="165" t="s">
        <v>234</v>
      </c>
      <c r="G4" s="165" t="s">
        <v>232</v>
      </c>
      <c r="H4" s="1187"/>
    </row>
    <row r="5" spans="1:13" s="6" customFormat="1" ht="18" customHeight="1">
      <c r="A5" s="167" t="s">
        <v>235</v>
      </c>
      <c r="B5" s="87">
        <v>251</v>
      </c>
      <c r="C5" s="87">
        <v>375</v>
      </c>
      <c r="D5" s="181">
        <f t="shared" ref="D5:D12" si="0">B5-C5</f>
        <v>-124</v>
      </c>
      <c r="E5" s="87">
        <v>1278</v>
      </c>
      <c r="F5" s="87">
        <v>1325</v>
      </c>
      <c r="G5" s="182">
        <f t="shared" ref="G5:G12" si="1">E5-F5</f>
        <v>-47</v>
      </c>
      <c r="H5" s="182">
        <f t="shared" ref="H5:H12" si="2">D5+G5</f>
        <v>-171</v>
      </c>
      <c r="L5" s="177"/>
      <c r="M5" s="177"/>
    </row>
    <row r="6" spans="1:13" s="6" customFormat="1" ht="18" customHeight="1">
      <c r="A6" s="43" t="s">
        <v>236</v>
      </c>
      <c r="B6" s="46">
        <v>248</v>
      </c>
      <c r="C6" s="46">
        <v>349</v>
      </c>
      <c r="D6" s="183">
        <f t="shared" si="0"/>
        <v>-101</v>
      </c>
      <c r="E6" s="46">
        <v>1365</v>
      </c>
      <c r="F6" s="46">
        <v>1409</v>
      </c>
      <c r="G6" s="184">
        <f t="shared" si="1"/>
        <v>-44</v>
      </c>
      <c r="H6" s="184">
        <f t="shared" si="2"/>
        <v>-145</v>
      </c>
      <c r="L6" s="177"/>
      <c r="M6" s="177"/>
    </row>
    <row r="7" spans="1:13" s="6" customFormat="1" ht="18" customHeight="1">
      <c r="A7" s="167" t="s">
        <v>146</v>
      </c>
      <c r="B7" s="87">
        <v>241</v>
      </c>
      <c r="C7" s="87">
        <v>347</v>
      </c>
      <c r="D7" s="181">
        <f t="shared" si="0"/>
        <v>-106</v>
      </c>
      <c r="E7" s="87">
        <v>1370</v>
      </c>
      <c r="F7" s="87">
        <v>1502</v>
      </c>
      <c r="G7" s="182">
        <f t="shared" si="1"/>
        <v>-132</v>
      </c>
      <c r="H7" s="182">
        <f t="shared" si="2"/>
        <v>-238</v>
      </c>
      <c r="L7" s="177"/>
      <c r="M7" s="177"/>
    </row>
    <row r="8" spans="1:13" s="6" customFormat="1" ht="18" customHeight="1">
      <c r="A8" s="43" t="s">
        <v>205</v>
      </c>
      <c r="B8" s="46">
        <v>247</v>
      </c>
      <c r="C8" s="46">
        <v>403</v>
      </c>
      <c r="D8" s="183">
        <f t="shared" si="0"/>
        <v>-156</v>
      </c>
      <c r="E8" s="46">
        <v>1533</v>
      </c>
      <c r="F8" s="46">
        <v>1399</v>
      </c>
      <c r="G8" s="184">
        <f t="shared" si="1"/>
        <v>134</v>
      </c>
      <c r="H8" s="184">
        <f t="shared" si="2"/>
        <v>-22</v>
      </c>
      <c r="L8" s="177"/>
      <c r="M8" s="177"/>
    </row>
    <row r="9" spans="1:13" s="6" customFormat="1" ht="18" customHeight="1">
      <c r="A9" s="167" t="s">
        <v>157</v>
      </c>
      <c r="B9" s="87">
        <v>187</v>
      </c>
      <c r="C9" s="87">
        <v>379</v>
      </c>
      <c r="D9" s="181">
        <f t="shared" si="0"/>
        <v>-192</v>
      </c>
      <c r="E9" s="87">
        <v>1330</v>
      </c>
      <c r="F9" s="87">
        <v>1522</v>
      </c>
      <c r="G9" s="182">
        <f t="shared" si="1"/>
        <v>-192</v>
      </c>
      <c r="H9" s="182">
        <f t="shared" si="2"/>
        <v>-384</v>
      </c>
      <c r="L9" s="177"/>
      <c r="M9" s="177"/>
    </row>
    <row r="10" spans="1:13" s="6" customFormat="1" ht="18" customHeight="1">
      <c r="A10" s="43" t="s">
        <v>206</v>
      </c>
      <c r="B10" s="46">
        <v>234</v>
      </c>
      <c r="C10" s="46">
        <v>435</v>
      </c>
      <c r="D10" s="183">
        <f t="shared" si="0"/>
        <v>-201</v>
      </c>
      <c r="E10" s="46">
        <v>1343</v>
      </c>
      <c r="F10" s="46">
        <v>1322</v>
      </c>
      <c r="G10" s="184">
        <f t="shared" si="1"/>
        <v>21</v>
      </c>
      <c r="H10" s="184">
        <f t="shared" si="2"/>
        <v>-180</v>
      </c>
      <c r="L10" s="177"/>
      <c r="M10" s="177"/>
    </row>
    <row r="11" spans="1:13" s="6" customFormat="1" ht="18" customHeight="1">
      <c r="A11" s="167" t="s">
        <v>48</v>
      </c>
      <c r="B11" s="87">
        <v>185</v>
      </c>
      <c r="C11" s="87">
        <v>385</v>
      </c>
      <c r="D11" s="181">
        <f t="shared" si="0"/>
        <v>-200</v>
      </c>
      <c r="E11" s="87">
        <v>1565</v>
      </c>
      <c r="F11" s="87">
        <v>1396</v>
      </c>
      <c r="G11" s="182">
        <f t="shared" si="1"/>
        <v>169</v>
      </c>
      <c r="H11" s="182">
        <f t="shared" si="2"/>
        <v>-31</v>
      </c>
      <c r="L11" s="177"/>
      <c r="M11" s="177"/>
    </row>
    <row r="12" spans="1:13" s="6" customFormat="1" ht="18" customHeight="1">
      <c r="A12" s="43" t="s">
        <v>49</v>
      </c>
      <c r="B12" s="46">
        <v>211</v>
      </c>
      <c r="C12" s="46">
        <v>399</v>
      </c>
      <c r="D12" s="183">
        <f t="shared" si="0"/>
        <v>-188</v>
      </c>
      <c r="E12" s="46">
        <v>1854</v>
      </c>
      <c r="F12" s="46">
        <v>1633</v>
      </c>
      <c r="G12" s="184">
        <f t="shared" si="1"/>
        <v>221</v>
      </c>
      <c r="H12" s="184">
        <f t="shared" si="2"/>
        <v>33</v>
      </c>
      <c r="L12" s="177"/>
      <c r="M12" s="177"/>
    </row>
    <row r="13" spans="1:13" s="6" customFormat="1" ht="18" customHeight="1">
      <c r="A13" s="167" t="s">
        <v>50</v>
      </c>
      <c r="B13" s="87">
        <v>197</v>
      </c>
      <c r="C13" s="87">
        <v>401</v>
      </c>
      <c r="D13" s="181">
        <f>B13-C13</f>
        <v>-204</v>
      </c>
      <c r="E13" s="87">
        <v>1850</v>
      </c>
      <c r="F13" s="87">
        <v>1781</v>
      </c>
      <c r="G13" s="181">
        <f>E13-F13</f>
        <v>69</v>
      </c>
      <c r="H13" s="181">
        <f>D13+G13</f>
        <v>-135</v>
      </c>
      <c r="L13" s="177"/>
      <c r="M13" s="177"/>
    </row>
    <row r="14" spans="1:13" s="6" customFormat="1" ht="18" customHeight="1">
      <c r="A14" s="89" t="s">
        <v>51</v>
      </c>
      <c r="B14" s="90">
        <v>195</v>
      </c>
      <c r="C14" s="90">
        <v>396</v>
      </c>
      <c r="D14" s="185">
        <f>B14-C14</f>
        <v>-201</v>
      </c>
      <c r="E14" s="90">
        <f>1664+33</f>
        <v>1697</v>
      </c>
      <c r="F14" s="90">
        <f>1389+23</f>
        <v>1412</v>
      </c>
      <c r="G14" s="185">
        <f>E14-F14</f>
        <v>285</v>
      </c>
      <c r="H14" s="185">
        <f>D14+G14</f>
        <v>84</v>
      </c>
      <c r="L14" s="177"/>
      <c r="M14" s="177"/>
    </row>
    <row r="15" spans="1:13" s="6" customFormat="1" ht="18" customHeight="1">
      <c r="D15" s="10"/>
      <c r="F15" s="170"/>
      <c r="G15" s="170"/>
      <c r="H15" s="170" t="s">
        <v>208</v>
      </c>
    </row>
    <row r="16" spans="1:13" s="6" customFormat="1" ht="18" customHeight="1">
      <c r="D16" s="10"/>
      <c r="F16" s="178"/>
      <c r="G16" s="178"/>
      <c r="H16" s="10"/>
    </row>
    <row r="17" spans="4:8" s="6" customFormat="1" ht="18" customHeight="1">
      <c r="D17" s="10"/>
      <c r="H17" s="10"/>
    </row>
  </sheetData>
  <mergeCells count="4">
    <mergeCell ref="A3:A4"/>
    <mergeCell ref="B3:D3"/>
    <mergeCell ref="E3:G3"/>
    <mergeCell ref="H3:H4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F27"/>
  <sheetViews>
    <sheetView workbookViewId="0"/>
  </sheetViews>
  <sheetFormatPr defaultRowHeight="14.25"/>
  <cols>
    <col min="1" max="1" width="13.125" style="187" customWidth="1"/>
    <col min="2" max="6" width="14.375" style="187" customWidth="1"/>
    <col min="7" max="7" width="9" style="187"/>
    <col min="8" max="8" width="10.5" style="187" customWidth="1"/>
    <col min="9" max="16384" width="9" style="187"/>
  </cols>
  <sheetData>
    <row r="1" spans="1:6" ht="18" customHeight="1">
      <c r="A1" s="1188" t="s">
        <v>239</v>
      </c>
      <c r="B1" s="1188"/>
      <c r="C1" s="1188"/>
      <c r="D1" s="1189"/>
      <c r="E1" s="1189"/>
      <c r="F1" s="186"/>
    </row>
    <row r="2" spans="1:6" s="6" customFormat="1" ht="18" customHeight="1">
      <c r="A2" s="188"/>
      <c r="B2" s="188"/>
      <c r="C2" s="188"/>
      <c r="D2" s="169"/>
      <c r="E2" s="169"/>
      <c r="F2" s="170" t="s">
        <v>240</v>
      </c>
    </row>
    <row r="3" spans="1:6" s="6" customFormat="1" ht="18" customHeight="1">
      <c r="A3" s="627" t="s">
        <v>241</v>
      </c>
      <c r="B3" s="391" t="s">
        <v>242</v>
      </c>
      <c r="C3" s="391" t="s">
        <v>47</v>
      </c>
      <c r="D3" s="391" t="s">
        <v>243</v>
      </c>
      <c r="E3" s="391" t="s">
        <v>244</v>
      </c>
      <c r="F3" s="392" t="s">
        <v>68</v>
      </c>
    </row>
    <row r="4" spans="1:6" s="6" customFormat="1" ht="18" customHeight="1">
      <c r="A4" s="240" t="s">
        <v>245</v>
      </c>
      <c r="B4" s="662" t="s">
        <v>246</v>
      </c>
      <c r="C4" s="901">
        <v>2</v>
      </c>
      <c r="D4" s="901">
        <v>2</v>
      </c>
      <c r="E4" s="901" t="s">
        <v>246</v>
      </c>
      <c r="F4" s="901">
        <v>1</v>
      </c>
    </row>
    <row r="5" spans="1:6" s="6" customFormat="1" ht="18" customHeight="1">
      <c r="A5" s="239" t="s">
        <v>247</v>
      </c>
      <c r="B5" s="206" t="s">
        <v>246</v>
      </c>
      <c r="C5" s="207" t="s">
        <v>246</v>
      </c>
      <c r="D5" s="207" t="s">
        <v>246</v>
      </c>
      <c r="E5" s="207" t="s">
        <v>246</v>
      </c>
      <c r="F5" s="207" t="s">
        <v>246</v>
      </c>
    </row>
    <row r="6" spans="1:6" s="6" customFormat="1" ht="18" customHeight="1">
      <c r="A6" s="240" t="s">
        <v>248</v>
      </c>
      <c r="B6" s="665">
        <v>1</v>
      </c>
      <c r="C6" s="313" t="s">
        <v>246</v>
      </c>
      <c r="D6" s="313">
        <v>1</v>
      </c>
      <c r="E6" s="313" t="s">
        <v>246</v>
      </c>
      <c r="F6" s="313" t="s">
        <v>246</v>
      </c>
    </row>
    <row r="7" spans="1:6" s="6" customFormat="1" ht="18" customHeight="1">
      <c r="A7" s="239" t="s">
        <v>249</v>
      </c>
      <c r="B7" s="206">
        <v>1</v>
      </c>
      <c r="C7" s="207" t="s">
        <v>246</v>
      </c>
      <c r="D7" s="207" t="s">
        <v>246</v>
      </c>
      <c r="E7" s="207">
        <v>2</v>
      </c>
      <c r="F7" s="207" t="s">
        <v>246</v>
      </c>
    </row>
    <row r="8" spans="1:6" s="6" customFormat="1" ht="18" customHeight="1">
      <c r="A8" s="240" t="s">
        <v>250</v>
      </c>
      <c r="B8" s="665" t="s">
        <v>246</v>
      </c>
      <c r="C8" s="313" t="s">
        <v>246</v>
      </c>
      <c r="D8" s="313" t="s">
        <v>246</v>
      </c>
      <c r="E8" s="313" t="s">
        <v>246</v>
      </c>
      <c r="F8" s="313" t="s">
        <v>246</v>
      </c>
    </row>
    <row r="9" spans="1:6" s="6" customFormat="1" ht="18" customHeight="1">
      <c r="A9" s="239" t="s">
        <v>251</v>
      </c>
      <c r="B9" s="206" t="s">
        <v>246</v>
      </c>
      <c r="C9" s="207">
        <v>1</v>
      </c>
      <c r="D9" s="207">
        <v>1</v>
      </c>
      <c r="E9" s="207">
        <v>1</v>
      </c>
      <c r="F9" s="207">
        <v>1</v>
      </c>
    </row>
    <row r="10" spans="1:6" s="6" customFormat="1" ht="18" customHeight="1">
      <c r="A10" s="240" t="s">
        <v>252</v>
      </c>
      <c r="B10" s="665" t="s">
        <v>246</v>
      </c>
      <c r="C10" s="313" t="s">
        <v>246</v>
      </c>
      <c r="D10" s="313" t="s">
        <v>246</v>
      </c>
      <c r="E10" s="313" t="s">
        <v>246</v>
      </c>
      <c r="F10" s="313">
        <v>1</v>
      </c>
    </row>
    <row r="11" spans="1:6" s="6" customFormat="1" ht="18" customHeight="1">
      <c r="A11" s="239" t="s">
        <v>253</v>
      </c>
      <c r="B11" s="206">
        <v>1</v>
      </c>
      <c r="C11" s="207">
        <v>3</v>
      </c>
      <c r="D11" s="207" t="s">
        <v>246</v>
      </c>
      <c r="E11" s="207">
        <v>1</v>
      </c>
      <c r="F11" s="207">
        <v>1</v>
      </c>
    </row>
    <row r="12" spans="1:6" s="6" customFormat="1" ht="18" customHeight="1">
      <c r="A12" s="240" t="s">
        <v>254</v>
      </c>
      <c r="B12" s="665">
        <v>2</v>
      </c>
      <c r="C12" s="313">
        <v>3</v>
      </c>
      <c r="D12" s="313">
        <v>3</v>
      </c>
      <c r="E12" s="313">
        <v>4</v>
      </c>
      <c r="F12" s="313">
        <v>1</v>
      </c>
    </row>
    <row r="13" spans="1:6" s="6" customFormat="1" ht="18" customHeight="1">
      <c r="A13" s="239" t="s">
        <v>255</v>
      </c>
      <c r="B13" s="206">
        <v>2</v>
      </c>
      <c r="C13" s="207" t="s">
        <v>246</v>
      </c>
      <c r="D13" s="207">
        <v>2</v>
      </c>
      <c r="E13" s="207">
        <v>4</v>
      </c>
      <c r="F13" s="207">
        <v>4</v>
      </c>
    </row>
    <row r="14" spans="1:6" s="6" customFormat="1" ht="18" customHeight="1">
      <c r="A14" s="240" t="s">
        <v>256</v>
      </c>
      <c r="B14" s="665">
        <v>2</v>
      </c>
      <c r="C14" s="313">
        <v>3</v>
      </c>
      <c r="D14" s="313">
        <v>2</v>
      </c>
      <c r="E14" s="313">
        <v>4</v>
      </c>
      <c r="F14" s="313">
        <v>4</v>
      </c>
    </row>
    <row r="15" spans="1:6" s="6" customFormat="1" ht="18" customHeight="1">
      <c r="A15" s="239" t="s">
        <v>257</v>
      </c>
      <c r="B15" s="206">
        <v>10</v>
      </c>
      <c r="C15" s="207">
        <v>10</v>
      </c>
      <c r="D15" s="207">
        <v>5</v>
      </c>
      <c r="E15" s="207">
        <v>7</v>
      </c>
      <c r="F15" s="207">
        <v>7</v>
      </c>
    </row>
    <row r="16" spans="1:6" s="6" customFormat="1" ht="18" customHeight="1">
      <c r="A16" s="240" t="s">
        <v>258</v>
      </c>
      <c r="B16" s="665">
        <v>19</v>
      </c>
      <c r="C16" s="313">
        <v>16</v>
      </c>
      <c r="D16" s="313">
        <v>13</v>
      </c>
      <c r="E16" s="313">
        <v>9</v>
      </c>
      <c r="F16" s="313">
        <v>11</v>
      </c>
    </row>
    <row r="17" spans="1:6" s="6" customFormat="1" ht="18" customHeight="1">
      <c r="A17" s="239" t="s">
        <v>259</v>
      </c>
      <c r="B17" s="206">
        <v>17</v>
      </c>
      <c r="C17" s="207">
        <v>38</v>
      </c>
      <c r="D17" s="207">
        <v>24</v>
      </c>
      <c r="E17" s="207">
        <v>19</v>
      </c>
      <c r="F17" s="207">
        <v>23</v>
      </c>
    </row>
    <row r="18" spans="1:6" s="6" customFormat="1" ht="18" customHeight="1">
      <c r="A18" s="240" t="s">
        <v>260</v>
      </c>
      <c r="B18" s="665">
        <v>28</v>
      </c>
      <c r="C18" s="313">
        <v>28</v>
      </c>
      <c r="D18" s="313">
        <v>30</v>
      </c>
      <c r="E18" s="313">
        <v>25</v>
      </c>
      <c r="F18" s="313">
        <v>31</v>
      </c>
    </row>
    <row r="19" spans="1:6" s="6" customFormat="1" ht="18" customHeight="1">
      <c r="A19" s="239" t="s">
        <v>261</v>
      </c>
      <c r="B19" s="206">
        <v>34</v>
      </c>
      <c r="C19" s="207">
        <v>54</v>
      </c>
      <c r="D19" s="207">
        <v>27</v>
      </c>
      <c r="E19" s="207">
        <v>43</v>
      </c>
      <c r="F19" s="207">
        <v>38</v>
      </c>
    </row>
    <row r="20" spans="1:6" s="6" customFormat="1" ht="18" customHeight="1">
      <c r="A20" s="240" t="s">
        <v>262</v>
      </c>
      <c r="B20" s="665">
        <v>50</v>
      </c>
      <c r="C20" s="313">
        <v>43</v>
      </c>
      <c r="D20" s="313">
        <v>61</v>
      </c>
      <c r="E20" s="313">
        <v>67</v>
      </c>
      <c r="F20" s="313">
        <v>51</v>
      </c>
    </row>
    <row r="21" spans="1:6" s="6" customFormat="1" ht="18" customHeight="1">
      <c r="A21" s="239" t="s">
        <v>263</v>
      </c>
      <c r="B21" s="206">
        <v>75</v>
      </c>
      <c r="C21" s="207">
        <v>90</v>
      </c>
      <c r="D21" s="207">
        <v>75</v>
      </c>
      <c r="E21" s="207">
        <v>88</v>
      </c>
      <c r="F21" s="207">
        <v>72</v>
      </c>
    </row>
    <row r="22" spans="1:6" s="6" customFormat="1" ht="18" customHeight="1">
      <c r="A22" s="240" t="s">
        <v>264</v>
      </c>
      <c r="B22" s="665">
        <v>93</v>
      </c>
      <c r="C22" s="313">
        <v>87</v>
      </c>
      <c r="D22" s="313">
        <v>84</v>
      </c>
      <c r="E22" s="313">
        <v>91</v>
      </c>
      <c r="F22" s="313">
        <v>101</v>
      </c>
    </row>
    <row r="23" spans="1:6" s="6" customFormat="1" ht="18" customHeight="1">
      <c r="A23" s="239" t="s">
        <v>265</v>
      </c>
      <c r="B23" s="206">
        <v>29</v>
      </c>
      <c r="C23" s="207">
        <v>48</v>
      </c>
      <c r="D23" s="207">
        <v>45</v>
      </c>
      <c r="E23" s="207">
        <v>24</v>
      </c>
      <c r="F23" s="207">
        <v>44</v>
      </c>
    </row>
    <row r="24" spans="1:6" s="6" customFormat="1" ht="18" customHeight="1">
      <c r="A24" s="240" t="s">
        <v>266</v>
      </c>
      <c r="B24" s="665">
        <v>14</v>
      </c>
      <c r="C24" s="313">
        <v>8</v>
      </c>
      <c r="D24" s="313">
        <v>9</v>
      </c>
      <c r="E24" s="313">
        <v>14</v>
      </c>
      <c r="F24" s="313">
        <v>10</v>
      </c>
    </row>
    <row r="25" spans="1:6" s="6" customFormat="1" ht="18" customHeight="1">
      <c r="A25" s="1052" t="s">
        <v>267</v>
      </c>
      <c r="B25" s="1053">
        <f>SUM(B4:B24)</f>
        <v>378</v>
      </c>
      <c r="C25" s="299">
        <f>SUM(C4:C24)</f>
        <v>434</v>
      </c>
      <c r="D25" s="299">
        <f>SUM(D4:D24)</f>
        <v>384</v>
      </c>
      <c r="E25" s="299">
        <f>SUM(E4:E24)</f>
        <v>403</v>
      </c>
      <c r="F25" s="299">
        <f>SUM(F4:F24)</f>
        <v>401</v>
      </c>
    </row>
    <row r="26" spans="1:6" s="6" customFormat="1" ht="18" customHeight="1">
      <c r="F26" s="10" t="s">
        <v>268</v>
      </c>
    </row>
    <row r="27" spans="1:6" s="6" customFormat="1" ht="18" customHeight="1">
      <c r="F27" s="6" t="s">
        <v>269</v>
      </c>
    </row>
  </sheetData>
  <mergeCells count="1">
    <mergeCell ref="A1:E1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AF26"/>
  <sheetViews>
    <sheetView zoomScaleNormal="100" zoomScaleSheetLayoutView="100" workbookViewId="0"/>
  </sheetViews>
  <sheetFormatPr defaultColWidth="2.5" defaultRowHeight="21.75" customHeight="1"/>
  <cols>
    <col min="1" max="1" width="2.5" style="1"/>
    <col min="2" max="2" width="2.5" style="174"/>
    <col min="3" max="16384" width="2.5" style="1"/>
  </cols>
  <sheetData>
    <row r="2" spans="1:32" ht="21.75" customHeight="1">
      <c r="A2" s="1132" t="s">
        <v>209</v>
      </c>
      <c r="B2" s="1133"/>
      <c r="C2" s="1133"/>
      <c r="D2" s="1133"/>
      <c r="E2" s="1133"/>
      <c r="F2" s="1133"/>
      <c r="G2" s="1133"/>
      <c r="H2" s="1133"/>
      <c r="I2" s="1133"/>
      <c r="J2" s="1133"/>
      <c r="K2" s="1133"/>
      <c r="L2" s="1133"/>
      <c r="M2" s="1133"/>
      <c r="N2" s="1133"/>
      <c r="O2" s="1133"/>
      <c r="P2" s="1133"/>
      <c r="Q2" s="1133"/>
      <c r="R2" s="1133"/>
      <c r="S2" s="1133"/>
      <c r="T2" s="1133"/>
      <c r="U2" s="1133"/>
      <c r="V2" s="1133"/>
      <c r="W2" s="1133"/>
      <c r="X2" s="1133"/>
      <c r="Y2" s="1133"/>
      <c r="Z2" s="1133"/>
      <c r="AA2" s="1133"/>
      <c r="AB2" s="1133"/>
      <c r="AC2" s="1133"/>
      <c r="AD2" s="1133"/>
      <c r="AE2" s="1133"/>
      <c r="AF2" s="1133"/>
    </row>
    <row r="3" spans="1:32" ht="21.75" customHeight="1">
      <c r="A3" s="1133"/>
      <c r="B3" s="1133"/>
      <c r="C3" s="1133"/>
      <c r="D3" s="1133"/>
      <c r="E3" s="1133"/>
      <c r="F3" s="1133"/>
      <c r="G3" s="1133"/>
      <c r="H3" s="1133"/>
      <c r="I3" s="1133"/>
      <c r="J3" s="1133"/>
      <c r="K3" s="1133"/>
      <c r="L3" s="1133"/>
      <c r="M3" s="1133"/>
      <c r="N3" s="1133"/>
      <c r="O3" s="1133"/>
      <c r="P3" s="1133"/>
      <c r="Q3" s="1133"/>
      <c r="R3" s="1133"/>
      <c r="S3" s="1133"/>
      <c r="T3" s="1133"/>
      <c r="U3" s="1133"/>
      <c r="V3" s="1133"/>
      <c r="W3" s="1133"/>
      <c r="X3" s="1133"/>
      <c r="Y3" s="1133"/>
      <c r="Z3" s="1133"/>
      <c r="AA3" s="1133"/>
      <c r="AB3" s="1133"/>
      <c r="AC3" s="1133"/>
      <c r="AD3" s="1133"/>
      <c r="AE3" s="1133"/>
      <c r="AF3" s="1133"/>
    </row>
    <row r="4" spans="1:32" s="172" customFormat="1" ht="21.75" customHeight="1">
      <c r="B4" s="175"/>
    </row>
    <row r="5" spans="1:32" s="172" customFormat="1" ht="21.75" customHeight="1">
      <c r="A5" s="173"/>
      <c r="B5" s="175" t="s">
        <v>210</v>
      </c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</row>
    <row r="6" spans="1:32" s="172" customFormat="1" ht="21.75" customHeight="1">
      <c r="A6" s="173"/>
      <c r="B6" s="175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</row>
    <row r="7" spans="1:32" s="172" customFormat="1" ht="21.75" customHeight="1">
      <c r="B7" s="175" t="s">
        <v>216</v>
      </c>
    </row>
    <row r="8" spans="1:32" s="172" customFormat="1" ht="21.75" customHeight="1">
      <c r="B8" s="175"/>
      <c r="C8" s="172" t="s">
        <v>215</v>
      </c>
    </row>
    <row r="9" spans="1:32" s="172" customFormat="1" ht="21.75" customHeight="1">
      <c r="B9" s="175"/>
    </row>
    <row r="10" spans="1:32" s="172" customFormat="1" ht="21.75" customHeight="1">
      <c r="B10" s="175" t="s">
        <v>211</v>
      </c>
    </row>
    <row r="11" spans="1:32" s="172" customFormat="1" ht="21.75" customHeight="1">
      <c r="B11" s="175"/>
    </row>
    <row r="12" spans="1:32" s="172" customFormat="1" ht="21.75" customHeight="1">
      <c r="B12" s="175" t="s">
        <v>212</v>
      </c>
    </row>
    <row r="13" spans="1:32" s="172" customFormat="1" ht="21.75" customHeight="1">
      <c r="B13" s="175"/>
    </row>
    <row r="14" spans="1:32" s="172" customFormat="1" ht="21.75" customHeight="1">
      <c r="B14" s="175" t="s">
        <v>213</v>
      </c>
    </row>
    <row r="15" spans="1:32" s="172" customFormat="1" ht="21.75" customHeight="1">
      <c r="B15" s="175"/>
    </row>
    <row r="16" spans="1:32" s="172" customFormat="1" ht="21.75" customHeight="1">
      <c r="B16" s="175" t="s">
        <v>214</v>
      </c>
    </row>
    <row r="17" spans="2:3" s="172" customFormat="1" ht="21.75" customHeight="1">
      <c r="B17" s="175"/>
    </row>
    <row r="18" spans="2:3" s="172" customFormat="1" ht="21.75" customHeight="1">
      <c r="B18" s="175" t="s">
        <v>217</v>
      </c>
    </row>
    <row r="19" spans="2:3" s="172" customFormat="1" ht="21.75" customHeight="1">
      <c r="B19" s="175"/>
    </row>
    <row r="20" spans="2:3" s="172" customFormat="1" ht="21.75" customHeight="1">
      <c r="B20" s="175" t="s">
        <v>218</v>
      </c>
    </row>
    <row r="21" spans="2:3" s="172" customFormat="1" ht="21.75" customHeight="1">
      <c r="B21" s="175"/>
      <c r="C21" s="172" t="s">
        <v>219</v>
      </c>
    </row>
    <row r="22" spans="2:3" s="172" customFormat="1" ht="21.75" customHeight="1">
      <c r="B22" s="175"/>
      <c r="C22" s="172" t="s">
        <v>220</v>
      </c>
    </row>
    <row r="23" spans="2:3" s="172" customFormat="1" ht="21.75" customHeight="1">
      <c r="B23" s="175"/>
      <c r="C23" s="172" t="s">
        <v>221</v>
      </c>
    </row>
    <row r="24" spans="2:3" s="172" customFormat="1" ht="21.75" customHeight="1">
      <c r="B24" s="175"/>
      <c r="C24" s="172" t="s">
        <v>222</v>
      </c>
    </row>
    <row r="25" spans="2:3" s="172" customFormat="1" ht="21.75" customHeight="1">
      <c r="B25" s="175"/>
    </row>
    <row r="26" spans="2:3" s="172" customFormat="1" ht="21.75" customHeight="1">
      <c r="B26" s="175"/>
    </row>
  </sheetData>
  <mergeCells count="1">
    <mergeCell ref="A2:AF3"/>
  </mergeCells>
  <phoneticPr fontId="2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EN52"/>
  <sheetViews>
    <sheetView zoomScaleNormal="100" zoomScaleSheetLayoutView="100" workbookViewId="0">
      <pane xSplit="1" ySplit="5" topLeftCell="B27" activePane="bottomRight" state="frozen"/>
      <selection pane="topRight"/>
      <selection pane="bottomLeft"/>
      <selection pane="bottomRight"/>
    </sheetView>
  </sheetViews>
  <sheetFormatPr defaultRowHeight="18" customHeight="1"/>
  <cols>
    <col min="1" max="1" width="12" style="191" customWidth="1"/>
    <col min="2" max="13" width="8" style="191" customWidth="1"/>
    <col min="14" max="17" width="9" style="191"/>
    <col min="18" max="18" width="1.5" style="192" customWidth="1"/>
    <col min="19" max="19" width="11.625" style="191" customWidth="1"/>
    <col min="20" max="16384" width="9" style="191"/>
  </cols>
  <sheetData>
    <row r="1" spans="1:144" ht="18" customHeight="1">
      <c r="A1" s="190" t="s">
        <v>270</v>
      </c>
    </row>
    <row r="2" spans="1:144" s="194" customFormat="1" ht="18" customHeight="1">
      <c r="A2" s="193"/>
      <c r="M2" s="195" t="s">
        <v>223</v>
      </c>
      <c r="Q2" s="195"/>
      <c r="R2" s="66"/>
      <c r="S2" s="195"/>
    </row>
    <row r="3" spans="1:144" s="194" customFormat="1" ht="18" customHeight="1">
      <c r="A3" s="1190" t="s">
        <v>271</v>
      </c>
      <c r="B3" s="1190" t="s">
        <v>272</v>
      </c>
      <c r="C3" s="1192"/>
      <c r="D3" s="1192"/>
      <c r="E3" s="1192"/>
      <c r="F3" s="1192" t="s">
        <v>242</v>
      </c>
      <c r="G3" s="1192"/>
      <c r="H3" s="1192"/>
      <c r="I3" s="1193"/>
      <c r="J3" s="1192" t="s">
        <v>273</v>
      </c>
      <c r="K3" s="1192"/>
      <c r="L3" s="1192"/>
      <c r="M3" s="1193"/>
    </row>
    <row r="4" spans="1:144" s="194" customFormat="1" ht="18" customHeight="1">
      <c r="A4" s="1191"/>
      <c r="B4" s="1191" t="s">
        <v>133</v>
      </c>
      <c r="C4" s="1194" t="s">
        <v>134</v>
      </c>
      <c r="D4" s="1194"/>
      <c r="E4" s="1194"/>
      <c r="F4" s="1194" t="s">
        <v>133</v>
      </c>
      <c r="G4" s="1194" t="s">
        <v>134</v>
      </c>
      <c r="H4" s="1194"/>
      <c r="I4" s="1195"/>
      <c r="J4" s="1194" t="s">
        <v>133</v>
      </c>
      <c r="K4" s="1194" t="s">
        <v>134</v>
      </c>
      <c r="L4" s="1194"/>
      <c r="M4" s="1195"/>
    </row>
    <row r="5" spans="1:144" s="194" customFormat="1" ht="18" customHeight="1">
      <c r="A5" s="1191"/>
      <c r="B5" s="1191"/>
      <c r="C5" s="196" t="s">
        <v>274</v>
      </c>
      <c r="D5" s="196" t="s">
        <v>138</v>
      </c>
      <c r="E5" s="196" t="s">
        <v>139</v>
      </c>
      <c r="F5" s="1194"/>
      <c r="G5" s="196" t="s">
        <v>274</v>
      </c>
      <c r="H5" s="196" t="s">
        <v>138</v>
      </c>
      <c r="I5" s="197" t="s">
        <v>139</v>
      </c>
      <c r="J5" s="1194"/>
      <c r="K5" s="196" t="s">
        <v>274</v>
      </c>
      <c r="L5" s="196" t="s">
        <v>138</v>
      </c>
      <c r="M5" s="197" t="s">
        <v>139</v>
      </c>
    </row>
    <row r="6" spans="1:144" s="194" customFormat="1" ht="18" customHeight="1">
      <c r="A6" s="198" t="s">
        <v>275</v>
      </c>
      <c r="B6" s="199">
        <v>104</v>
      </c>
      <c r="C6" s="200">
        <f>SUM(D6:E6)</f>
        <v>227</v>
      </c>
      <c r="D6" s="200">
        <v>113</v>
      </c>
      <c r="E6" s="200">
        <v>114</v>
      </c>
      <c r="F6" s="200">
        <v>92</v>
      </c>
      <c r="G6" s="200">
        <f>SUM(H6:I6)</f>
        <v>179</v>
      </c>
      <c r="H6" s="200">
        <v>85</v>
      </c>
      <c r="I6" s="200">
        <v>94</v>
      </c>
      <c r="J6" s="200">
        <v>80</v>
      </c>
      <c r="K6" s="200">
        <f>SUM(L6:M6)</f>
        <v>145</v>
      </c>
      <c r="L6" s="200">
        <v>70</v>
      </c>
      <c r="M6" s="200">
        <v>75</v>
      </c>
    </row>
    <row r="7" spans="1:144" s="203" customFormat="1" ht="18" customHeight="1">
      <c r="A7" s="201" t="s">
        <v>276</v>
      </c>
      <c r="B7" s="202">
        <v>560</v>
      </c>
      <c r="C7" s="46">
        <f t="shared" ref="C7:C31" si="0">SUM(D7:E7)</f>
        <v>1470</v>
      </c>
      <c r="D7" s="46">
        <v>677</v>
      </c>
      <c r="E7" s="46">
        <v>793</v>
      </c>
      <c r="F7" s="46">
        <v>582</v>
      </c>
      <c r="G7" s="46">
        <f t="shared" ref="G7:G31" si="1">SUM(H7:I7)</f>
        <v>1484</v>
      </c>
      <c r="H7" s="46">
        <v>677</v>
      </c>
      <c r="I7" s="46">
        <v>807</v>
      </c>
      <c r="J7" s="46">
        <v>546</v>
      </c>
      <c r="K7" s="46">
        <f t="shared" ref="K7:K31" si="2">SUM(L7:M7)</f>
        <v>1308</v>
      </c>
      <c r="L7" s="46">
        <v>590</v>
      </c>
      <c r="M7" s="46">
        <v>718</v>
      </c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194"/>
      <c r="AK7" s="194"/>
      <c r="AL7" s="194"/>
      <c r="AM7" s="194"/>
      <c r="AN7" s="194"/>
      <c r="AO7" s="194"/>
      <c r="AP7" s="194"/>
      <c r="AQ7" s="194"/>
      <c r="AR7" s="194"/>
      <c r="AS7" s="194"/>
      <c r="AT7" s="194"/>
      <c r="AU7" s="194"/>
      <c r="AV7" s="194"/>
      <c r="AW7" s="194"/>
      <c r="AX7" s="194"/>
      <c r="AY7" s="194"/>
      <c r="AZ7" s="194"/>
      <c r="BA7" s="194"/>
      <c r="BB7" s="194"/>
      <c r="BC7" s="194"/>
      <c r="BD7" s="194"/>
      <c r="BE7" s="194"/>
      <c r="BF7" s="194"/>
      <c r="BG7" s="194"/>
      <c r="BH7" s="194"/>
      <c r="BI7" s="194"/>
      <c r="BJ7" s="194"/>
      <c r="BK7" s="194"/>
      <c r="BL7" s="194"/>
      <c r="BM7" s="194"/>
      <c r="BN7" s="194"/>
      <c r="BO7" s="194"/>
      <c r="BP7" s="194"/>
      <c r="BQ7" s="194"/>
      <c r="BR7" s="194"/>
      <c r="BS7" s="194"/>
      <c r="BT7" s="194"/>
      <c r="BU7" s="194"/>
      <c r="BV7" s="194"/>
      <c r="BW7" s="194"/>
      <c r="BX7" s="194"/>
      <c r="BY7" s="194"/>
      <c r="BZ7" s="194"/>
      <c r="CA7" s="194"/>
      <c r="CB7" s="194"/>
      <c r="CC7" s="194"/>
      <c r="CD7" s="194"/>
      <c r="CE7" s="194"/>
      <c r="CF7" s="194"/>
      <c r="CG7" s="194"/>
      <c r="CH7" s="194"/>
      <c r="CI7" s="194"/>
      <c r="CJ7" s="194"/>
      <c r="CK7" s="194"/>
      <c r="CL7" s="194"/>
      <c r="CM7" s="194"/>
      <c r="CN7" s="194"/>
      <c r="CO7" s="194"/>
      <c r="CP7" s="194"/>
      <c r="CQ7" s="194"/>
      <c r="CR7" s="194"/>
      <c r="CS7" s="194"/>
      <c r="CT7" s="194"/>
      <c r="CU7" s="194"/>
      <c r="CV7" s="194"/>
      <c r="CW7" s="194"/>
      <c r="CX7" s="194"/>
      <c r="CY7" s="194"/>
      <c r="CZ7" s="194"/>
      <c r="DA7" s="194"/>
      <c r="DB7" s="194"/>
      <c r="DC7" s="194"/>
      <c r="DD7" s="194"/>
      <c r="DE7" s="194"/>
      <c r="DF7" s="194"/>
      <c r="DG7" s="194"/>
      <c r="DH7" s="194"/>
      <c r="DI7" s="194"/>
      <c r="DJ7" s="194"/>
      <c r="DK7" s="194"/>
      <c r="DL7" s="194"/>
      <c r="DM7" s="194"/>
      <c r="DN7" s="194"/>
      <c r="DO7" s="194"/>
      <c r="DP7" s="194"/>
      <c r="DQ7" s="194"/>
      <c r="DR7" s="194"/>
      <c r="DS7" s="194"/>
      <c r="DT7" s="194"/>
      <c r="DU7" s="194"/>
      <c r="DV7" s="194"/>
      <c r="DW7" s="194"/>
      <c r="DX7" s="194"/>
      <c r="DY7" s="194"/>
      <c r="DZ7" s="194"/>
      <c r="EA7" s="194"/>
      <c r="EB7" s="194"/>
      <c r="EC7" s="194"/>
      <c r="ED7" s="194"/>
      <c r="EE7" s="194"/>
      <c r="EF7" s="194"/>
      <c r="EG7" s="194"/>
      <c r="EH7" s="194"/>
      <c r="EI7" s="194"/>
      <c r="EJ7" s="194"/>
      <c r="EK7" s="194"/>
      <c r="EL7" s="194"/>
      <c r="EM7" s="194"/>
      <c r="EN7" s="194"/>
    </row>
    <row r="8" spans="1:144" s="194" customFormat="1" ht="18" customHeight="1">
      <c r="A8" s="204" t="s">
        <v>277</v>
      </c>
      <c r="B8" s="205">
        <v>843</v>
      </c>
      <c r="C8" s="87">
        <f t="shared" si="0"/>
        <v>1984</v>
      </c>
      <c r="D8" s="87">
        <v>971</v>
      </c>
      <c r="E8" s="87">
        <v>1013</v>
      </c>
      <c r="F8" s="87">
        <v>893</v>
      </c>
      <c r="G8" s="87">
        <f t="shared" si="1"/>
        <v>1980</v>
      </c>
      <c r="H8" s="87">
        <v>967</v>
      </c>
      <c r="I8" s="87">
        <v>1013</v>
      </c>
      <c r="J8" s="87">
        <v>905</v>
      </c>
      <c r="K8" s="87">
        <f t="shared" si="2"/>
        <v>1939</v>
      </c>
      <c r="L8" s="87">
        <v>919</v>
      </c>
      <c r="M8" s="87">
        <v>1020</v>
      </c>
    </row>
    <row r="9" spans="1:144" s="194" customFormat="1" ht="18" customHeight="1">
      <c r="A9" s="201" t="s">
        <v>278</v>
      </c>
      <c r="B9" s="206" t="s">
        <v>246</v>
      </c>
      <c r="C9" s="207">
        <f t="shared" si="0"/>
        <v>0</v>
      </c>
      <c r="D9" s="207" t="s">
        <v>246</v>
      </c>
      <c r="E9" s="207" t="s">
        <v>246</v>
      </c>
      <c r="F9" s="207" t="s">
        <v>246</v>
      </c>
      <c r="G9" s="207">
        <f t="shared" si="1"/>
        <v>0</v>
      </c>
      <c r="H9" s="207" t="s">
        <v>246</v>
      </c>
      <c r="I9" s="207" t="s">
        <v>246</v>
      </c>
      <c r="J9" s="46">
        <v>615</v>
      </c>
      <c r="K9" s="46">
        <f>SUM(L9:M9)</f>
        <v>1631</v>
      </c>
      <c r="L9" s="46">
        <v>759</v>
      </c>
      <c r="M9" s="46">
        <v>872</v>
      </c>
    </row>
    <row r="10" spans="1:144" s="203" customFormat="1" ht="18" customHeight="1">
      <c r="A10" s="204" t="s">
        <v>279</v>
      </c>
      <c r="B10" s="205">
        <v>1695</v>
      </c>
      <c r="C10" s="87">
        <f t="shared" si="0"/>
        <v>3870</v>
      </c>
      <c r="D10" s="87">
        <v>1741</v>
      </c>
      <c r="E10" s="87">
        <v>2129</v>
      </c>
      <c r="F10" s="87">
        <v>2035</v>
      </c>
      <c r="G10" s="87">
        <f t="shared" si="1"/>
        <v>4229</v>
      </c>
      <c r="H10" s="87">
        <v>1914</v>
      </c>
      <c r="I10" s="87">
        <v>2315</v>
      </c>
      <c r="J10" s="87">
        <v>1818</v>
      </c>
      <c r="K10" s="87">
        <f t="shared" si="2"/>
        <v>3641</v>
      </c>
      <c r="L10" s="87">
        <v>1647</v>
      </c>
      <c r="M10" s="87">
        <v>1994</v>
      </c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194"/>
      <c r="AO10" s="194"/>
      <c r="AP10" s="194"/>
      <c r="AQ10" s="194"/>
      <c r="AR10" s="194"/>
      <c r="AS10" s="194"/>
      <c r="AT10" s="194"/>
      <c r="AU10" s="194"/>
      <c r="AV10" s="194"/>
      <c r="AW10" s="194"/>
      <c r="AX10" s="194"/>
      <c r="AY10" s="194"/>
      <c r="AZ10" s="194"/>
      <c r="BA10" s="194"/>
      <c r="BB10" s="194"/>
      <c r="BC10" s="194"/>
      <c r="BD10" s="194"/>
      <c r="BE10" s="194"/>
      <c r="BF10" s="194"/>
      <c r="BG10" s="194"/>
      <c r="BH10" s="194"/>
      <c r="BI10" s="194"/>
      <c r="BJ10" s="194"/>
      <c r="BK10" s="194"/>
      <c r="BL10" s="194"/>
      <c r="BM10" s="194"/>
      <c r="BN10" s="194"/>
      <c r="BO10" s="194"/>
      <c r="BP10" s="194"/>
      <c r="BQ10" s="194"/>
      <c r="BR10" s="194"/>
      <c r="BS10" s="194"/>
      <c r="BT10" s="194"/>
      <c r="BU10" s="194"/>
      <c r="BV10" s="194"/>
      <c r="BW10" s="194"/>
      <c r="BX10" s="194"/>
      <c r="BY10" s="194"/>
      <c r="BZ10" s="194"/>
      <c r="CA10" s="194"/>
      <c r="CB10" s="194"/>
      <c r="CC10" s="194"/>
      <c r="CD10" s="194"/>
      <c r="CE10" s="194"/>
      <c r="CF10" s="194"/>
      <c r="CG10" s="194"/>
      <c r="CH10" s="194"/>
      <c r="CI10" s="194"/>
      <c r="CJ10" s="194"/>
      <c r="CK10" s="194"/>
      <c r="CL10" s="194"/>
      <c r="CM10" s="194"/>
      <c r="CN10" s="194"/>
      <c r="CO10" s="194"/>
      <c r="CP10" s="194"/>
      <c r="CQ10" s="194"/>
      <c r="CR10" s="194"/>
      <c r="CS10" s="194"/>
      <c r="CT10" s="194"/>
      <c r="CU10" s="194"/>
      <c r="CV10" s="194"/>
      <c r="CW10" s="194"/>
      <c r="CX10" s="194"/>
      <c r="CY10" s="194"/>
      <c r="CZ10" s="194"/>
      <c r="DA10" s="194"/>
      <c r="DB10" s="194"/>
      <c r="DC10" s="194"/>
      <c r="DD10" s="194"/>
      <c r="DE10" s="194"/>
      <c r="DF10" s="194"/>
      <c r="DG10" s="194"/>
      <c r="DH10" s="194"/>
      <c r="DI10" s="194"/>
      <c r="DJ10" s="194"/>
      <c r="DK10" s="194"/>
      <c r="DL10" s="194"/>
      <c r="DM10" s="194"/>
      <c r="DN10" s="194"/>
      <c r="DO10" s="194"/>
      <c r="DP10" s="194"/>
      <c r="DQ10" s="194"/>
      <c r="DR10" s="194"/>
      <c r="DS10" s="194"/>
      <c r="DT10" s="194"/>
      <c r="DU10" s="194"/>
      <c r="DV10" s="194"/>
      <c r="DW10" s="194"/>
      <c r="DX10" s="194"/>
      <c r="DY10" s="194"/>
      <c r="DZ10" s="194"/>
      <c r="EA10" s="194"/>
      <c r="EB10" s="194"/>
      <c r="EC10" s="194"/>
      <c r="ED10" s="194"/>
      <c r="EE10" s="194"/>
      <c r="EF10" s="194"/>
      <c r="EG10" s="194"/>
      <c r="EH10" s="194"/>
      <c r="EI10" s="194"/>
      <c r="EJ10" s="194"/>
      <c r="EK10" s="194"/>
      <c r="EL10" s="194"/>
      <c r="EM10" s="194"/>
      <c r="EN10" s="194"/>
    </row>
    <row r="11" spans="1:144" s="194" customFormat="1" ht="18" customHeight="1">
      <c r="A11" s="201" t="s">
        <v>280</v>
      </c>
      <c r="B11" s="202">
        <v>393</v>
      </c>
      <c r="C11" s="46">
        <f t="shared" si="0"/>
        <v>1048</v>
      </c>
      <c r="D11" s="46">
        <v>509</v>
      </c>
      <c r="E11" s="46">
        <v>539</v>
      </c>
      <c r="F11" s="46">
        <v>389</v>
      </c>
      <c r="G11" s="46">
        <f t="shared" si="1"/>
        <v>1105</v>
      </c>
      <c r="H11" s="46">
        <v>590</v>
      </c>
      <c r="I11" s="46">
        <v>515</v>
      </c>
      <c r="J11" s="46">
        <v>414</v>
      </c>
      <c r="K11" s="46">
        <f t="shared" si="2"/>
        <v>1099</v>
      </c>
      <c r="L11" s="46">
        <v>578</v>
      </c>
      <c r="M11" s="46">
        <v>521</v>
      </c>
    </row>
    <row r="12" spans="1:144" s="203" customFormat="1" ht="18" customHeight="1">
      <c r="A12" s="204" t="s">
        <v>281</v>
      </c>
      <c r="B12" s="205">
        <v>662</v>
      </c>
      <c r="C12" s="87">
        <f t="shared" si="0"/>
        <v>2456</v>
      </c>
      <c r="D12" s="87">
        <v>1570</v>
      </c>
      <c r="E12" s="87">
        <v>886</v>
      </c>
      <c r="F12" s="87">
        <v>685</v>
      </c>
      <c r="G12" s="87">
        <f t="shared" si="1"/>
        <v>2287</v>
      </c>
      <c r="H12" s="87">
        <v>1386</v>
      </c>
      <c r="I12" s="87">
        <v>901</v>
      </c>
      <c r="J12" s="87">
        <v>663</v>
      </c>
      <c r="K12" s="87">
        <f t="shared" si="2"/>
        <v>2075</v>
      </c>
      <c r="L12" s="87">
        <v>1194</v>
      </c>
      <c r="M12" s="87">
        <v>881</v>
      </c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94"/>
      <c r="AH12" s="194"/>
      <c r="AI12" s="194"/>
      <c r="AJ12" s="194"/>
      <c r="AK12" s="194"/>
      <c r="AL12" s="194"/>
      <c r="AM12" s="194"/>
      <c r="AN12" s="194"/>
      <c r="AO12" s="194"/>
      <c r="AP12" s="194"/>
      <c r="AQ12" s="194"/>
      <c r="AR12" s="194"/>
      <c r="AS12" s="194"/>
      <c r="AT12" s="194"/>
      <c r="AU12" s="194"/>
      <c r="AV12" s="194"/>
      <c r="AW12" s="194"/>
      <c r="AX12" s="194"/>
      <c r="AY12" s="194"/>
      <c r="AZ12" s="194"/>
      <c r="BA12" s="194"/>
      <c r="BB12" s="194"/>
      <c r="BC12" s="194"/>
      <c r="BD12" s="194"/>
      <c r="BE12" s="194"/>
      <c r="BF12" s="194"/>
      <c r="BG12" s="194"/>
      <c r="BH12" s="194"/>
      <c r="BI12" s="194"/>
      <c r="BJ12" s="194"/>
      <c r="BK12" s="194"/>
      <c r="BL12" s="194"/>
      <c r="BM12" s="194"/>
      <c r="BN12" s="194"/>
      <c r="BO12" s="194"/>
      <c r="BP12" s="194"/>
      <c r="BQ12" s="194"/>
      <c r="BR12" s="194"/>
      <c r="BS12" s="194"/>
      <c r="BT12" s="194"/>
      <c r="BU12" s="194"/>
      <c r="BV12" s="194"/>
      <c r="BW12" s="194"/>
      <c r="BX12" s="194"/>
      <c r="BY12" s="194"/>
      <c r="BZ12" s="194"/>
      <c r="CA12" s="194"/>
      <c r="CB12" s="194"/>
      <c r="CC12" s="194"/>
      <c r="CD12" s="194"/>
      <c r="CE12" s="194"/>
      <c r="CF12" s="194"/>
      <c r="CG12" s="194"/>
      <c r="CH12" s="194"/>
      <c r="CI12" s="194"/>
      <c r="CJ12" s="194"/>
      <c r="CK12" s="194"/>
      <c r="CL12" s="194"/>
      <c r="CM12" s="194"/>
      <c r="CN12" s="194"/>
      <c r="CO12" s="194"/>
      <c r="CP12" s="194"/>
      <c r="CQ12" s="194"/>
      <c r="CR12" s="194"/>
      <c r="CS12" s="194"/>
      <c r="CT12" s="194"/>
      <c r="CU12" s="194"/>
      <c r="CV12" s="194"/>
      <c r="CW12" s="194"/>
      <c r="CX12" s="194"/>
      <c r="CY12" s="194"/>
      <c r="CZ12" s="194"/>
      <c r="DA12" s="194"/>
      <c r="DB12" s="194"/>
      <c r="DC12" s="194"/>
      <c r="DD12" s="194"/>
      <c r="DE12" s="194"/>
      <c r="DF12" s="194"/>
      <c r="DG12" s="194"/>
      <c r="DH12" s="194"/>
      <c r="DI12" s="194"/>
      <c r="DJ12" s="194"/>
      <c r="DK12" s="194"/>
      <c r="DL12" s="194"/>
      <c r="DM12" s="194"/>
      <c r="DN12" s="194"/>
      <c r="DO12" s="194"/>
      <c r="DP12" s="194"/>
      <c r="DQ12" s="194"/>
      <c r="DR12" s="194"/>
      <c r="DS12" s="194"/>
      <c r="DT12" s="194"/>
      <c r="DU12" s="194"/>
      <c r="DV12" s="194"/>
      <c r="DW12" s="194"/>
      <c r="DX12" s="194"/>
      <c r="DY12" s="194"/>
      <c r="DZ12" s="194"/>
      <c r="EA12" s="194"/>
      <c r="EB12" s="194"/>
      <c r="EC12" s="194"/>
      <c r="ED12" s="194"/>
      <c r="EE12" s="194"/>
      <c r="EF12" s="194"/>
      <c r="EG12" s="194"/>
      <c r="EH12" s="194"/>
      <c r="EI12" s="194"/>
      <c r="EJ12" s="194"/>
      <c r="EK12" s="194"/>
      <c r="EL12" s="194"/>
      <c r="EM12" s="194"/>
      <c r="EN12" s="194"/>
    </row>
    <row r="13" spans="1:144" s="194" customFormat="1" ht="18" customHeight="1">
      <c r="A13" s="201" t="s">
        <v>282</v>
      </c>
      <c r="B13" s="202">
        <v>1405</v>
      </c>
      <c r="C13" s="46">
        <f t="shared" si="0"/>
        <v>3858</v>
      </c>
      <c r="D13" s="46">
        <v>1846</v>
      </c>
      <c r="E13" s="46">
        <v>2012</v>
      </c>
      <c r="F13" s="46">
        <v>1380</v>
      </c>
      <c r="G13" s="46">
        <f t="shared" si="1"/>
        <v>3763</v>
      </c>
      <c r="H13" s="46">
        <v>1792</v>
      </c>
      <c r="I13" s="46">
        <v>1971</v>
      </c>
      <c r="J13" s="46">
        <v>1439</v>
      </c>
      <c r="K13" s="46">
        <f t="shared" si="2"/>
        <v>3664</v>
      </c>
      <c r="L13" s="46">
        <v>1729</v>
      </c>
      <c r="M13" s="46">
        <v>1935</v>
      </c>
    </row>
    <row r="14" spans="1:144" s="203" customFormat="1" ht="18" customHeight="1">
      <c r="A14" s="204" t="s">
        <v>283</v>
      </c>
      <c r="B14" s="205">
        <v>1494</v>
      </c>
      <c r="C14" s="87">
        <f t="shared" si="0"/>
        <v>3414</v>
      </c>
      <c r="D14" s="87">
        <v>1511</v>
      </c>
      <c r="E14" s="87">
        <v>1903</v>
      </c>
      <c r="F14" s="87">
        <v>1502</v>
      </c>
      <c r="G14" s="87">
        <f t="shared" si="1"/>
        <v>3299</v>
      </c>
      <c r="H14" s="87">
        <v>1467</v>
      </c>
      <c r="I14" s="87">
        <v>1832</v>
      </c>
      <c r="J14" s="87">
        <v>1441</v>
      </c>
      <c r="K14" s="87">
        <f t="shared" si="2"/>
        <v>3125</v>
      </c>
      <c r="L14" s="87">
        <v>1388</v>
      </c>
      <c r="M14" s="87">
        <v>1737</v>
      </c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4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4"/>
      <c r="AY14" s="194"/>
      <c r="AZ14" s="194"/>
      <c r="BA14" s="194"/>
      <c r="BB14" s="194"/>
      <c r="BC14" s="194"/>
      <c r="BD14" s="194"/>
      <c r="BE14" s="194"/>
      <c r="BF14" s="194"/>
      <c r="BG14" s="194"/>
      <c r="BH14" s="194"/>
      <c r="BI14" s="194"/>
      <c r="BJ14" s="194"/>
      <c r="BK14" s="194"/>
      <c r="BL14" s="194"/>
      <c r="BM14" s="194"/>
      <c r="BN14" s="194"/>
      <c r="BO14" s="194"/>
      <c r="BP14" s="194"/>
      <c r="BQ14" s="194"/>
      <c r="BR14" s="194"/>
      <c r="BS14" s="194"/>
      <c r="BT14" s="194"/>
      <c r="BU14" s="194"/>
      <c r="BV14" s="194"/>
      <c r="BW14" s="194"/>
      <c r="BX14" s="194"/>
      <c r="BY14" s="194"/>
      <c r="BZ14" s="194"/>
      <c r="CA14" s="194"/>
      <c r="CB14" s="194"/>
      <c r="CC14" s="194"/>
      <c r="CD14" s="194"/>
      <c r="CE14" s="194"/>
      <c r="CF14" s="194"/>
      <c r="CG14" s="194"/>
      <c r="CH14" s="194"/>
      <c r="CI14" s="194"/>
      <c r="CJ14" s="194"/>
      <c r="CK14" s="194"/>
      <c r="CL14" s="194"/>
      <c r="CM14" s="194"/>
      <c r="CN14" s="194"/>
      <c r="CO14" s="194"/>
      <c r="CP14" s="194"/>
      <c r="CQ14" s="194"/>
      <c r="CR14" s="194"/>
      <c r="CS14" s="194"/>
      <c r="CT14" s="194"/>
      <c r="CU14" s="194"/>
      <c r="CV14" s="194"/>
      <c r="CW14" s="194"/>
      <c r="CX14" s="194"/>
      <c r="CY14" s="194"/>
      <c r="CZ14" s="194"/>
      <c r="DA14" s="194"/>
      <c r="DB14" s="194"/>
      <c r="DC14" s="194"/>
      <c r="DD14" s="194"/>
      <c r="DE14" s="194"/>
      <c r="DF14" s="194"/>
      <c r="DG14" s="194"/>
      <c r="DH14" s="194"/>
      <c r="DI14" s="194"/>
      <c r="DJ14" s="194"/>
      <c r="DK14" s="194"/>
      <c r="DL14" s="194"/>
      <c r="DM14" s="194"/>
      <c r="DN14" s="194"/>
      <c r="DO14" s="194"/>
      <c r="DP14" s="194"/>
      <c r="DQ14" s="194"/>
      <c r="DR14" s="194"/>
      <c r="DS14" s="194"/>
      <c r="DT14" s="194"/>
      <c r="DU14" s="194"/>
      <c r="DV14" s="194"/>
      <c r="DW14" s="194"/>
      <c r="DX14" s="194"/>
      <c r="DY14" s="194"/>
      <c r="DZ14" s="194"/>
      <c r="EA14" s="194"/>
      <c r="EB14" s="194"/>
      <c r="EC14" s="194"/>
      <c r="ED14" s="194"/>
      <c r="EE14" s="194"/>
      <c r="EF14" s="194"/>
      <c r="EG14" s="194"/>
      <c r="EH14" s="194"/>
      <c r="EI14" s="194"/>
      <c r="EJ14" s="194"/>
      <c r="EK14" s="194"/>
      <c r="EL14" s="194"/>
      <c r="EM14" s="194"/>
      <c r="EN14" s="194"/>
    </row>
    <row r="15" spans="1:144" s="194" customFormat="1" ht="18" customHeight="1">
      <c r="A15" s="201" t="s">
        <v>284</v>
      </c>
      <c r="B15" s="202">
        <v>192</v>
      </c>
      <c r="C15" s="46">
        <f t="shared" si="0"/>
        <v>578</v>
      </c>
      <c r="D15" s="46">
        <v>266</v>
      </c>
      <c r="E15" s="46">
        <v>312</v>
      </c>
      <c r="F15" s="46">
        <v>212</v>
      </c>
      <c r="G15" s="46">
        <f t="shared" si="1"/>
        <v>602</v>
      </c>
      <c r="H15" s="46">
        <v>286</v>
      </c>
      <c r="I15" s="46">
        <v>316</v>
      </c>
      <c r="J15" s="46">
        <v>206</v>
      </c>
      <c r="K15" s="46">
        <f t="shared" si="2"/>
        <v>571</v>
      </c>
      <c r="L15" s="46">
        <v>266</v>
      </c>
      <c r="M15" s="46">
        <v>305</v>
      </c>
    </row>
    <row r="16" spans="1:144" s="203" customFormat="1" ht="18" customHeight="1">
      <c r="A16" s="204" t="s">
        <v>285</v>
      </c>
      <c r="B16" s="205">
        <v>240</v>
      </c>
      <c r="C16" s="87">
        <f t="shared" si="0"/>
        <v>732</v>
      </c>
      <c r="D16" s="87">
        <v>311</v>
      </c>
      <c r="E16" s="87">
        <v>421</v>
      </c>
      <c r="F16" s="87">
        <v>244</v>
      </c>
      <c r="G16" s="87">
        <f t="shared" si="1"/>
        <v>721</v>
      </c>
      <c r="H16" s="87">
        <v>304</v>
      </c>
      <c r="I16" s="87">
        <v>417</v>
      </c>
      <c r="J16" s="87">
        <v>250</v>
      </c>
      <c r="K16" s="87">
        <f t="shared" si="2"/>
        <v>685</v>
      </c>
      <c r="L16" s="87">
        <v>296</v>
      </c>
      <c r="M16" s="87">
        <v>389</v>
      </c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94"/>
      <c r="AH16" s="194"/>
      <c r="AI16" s="194"/>
      <c r="AJ16" s="194"/>
      <c r="AK16" s="194"/>
      <c r="AL16" s="194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4"/>
      <c r="AY16" s="194"/>
      <c r="AZ16" s="194"/>
      <c r="BA16" s="194"/>
      <c r="BB16" s="194"/>
      <c r="BC16" s="194"/>
      <c r="BD16" s="194"/>
      <c r="BE16" s="194"/>
      <c r="BF16" s="194"/>
      <c r="BG16" s="194"/>
      <c r="BH16" s="194"/>
      <c r="BI16" s="194"/>
      <c r="BJ16" s="194"/>
      <c r="BK16" s="194"/>
      <c r="BL16" s="194"/>
      <c r="BM16" s="194"/>
      <c r="BN16" s="194"/>
      <c r="BO16" s="194"/>
      <c r="BP16" s="194"/>
      <c r="BQ16" s="194"/>
      <c r="BR16" s="194"/>
      <c r="BS16" s="194"/>
      <c r="BT16" s="194"/>
      <c r="BU16" s="194"/>
      <c r="BV16" s="194"/>
      <c r="BW16" s="194"/>
      <c r="BX16" s="194"/>
      <c r="BY16" s="194"/>
      <c r="BZ16" s="194"/>
      <c r="CA16" s="194"/>
      <c r="CB16" s="194"/>
      <c r="CC16" s="194"/>
      <c r="CD16" s="194"/>
      <c r="CE16" s="194"/>
      <c r="CF16" s="194"/>
      <c r="CG16" s="194"/>
      <c r="CH16" s="194"/>
      <c r="CI16" s="194"/>
      <c r="CJ16" s="194"/>
      <c r="CK16" s="194"/>
      <c r="CL16" s="194"/>
      <c r="CM16" s="194"/>
      <c r="CN16" s="194"/>
      <c r="CO16" s="194"/>
      <c r="CP16" s="194"/>
      <c r="CQ16" s="194"/>
      <c r="CR16" s="194"/>
      <c r="CS16" s="194"/>
      <c r="CT16" s="194"/>
      <c r="CU16" s="194"/>
      <c r="CV16" s="194"/>
      <c r="CW16" s="194"/>
      <c r="CX16" s="194"/>
      <c r="CY16" s="194"/>
      <c r="CZ16" s="194"/>
      <c r="DA16" s="194"/>
      <c r="DB16" s="194"/>
      <c r="DC16" s="194"/>
      <c r="DD16" s="194"/>
      <c r="DE16" s="194"/>
      <c r="DF16" s="194"/>
      <c r="DG16" s="194"/>
      <c r="DH16" s="194"/>
      <c r="DI16" s="194"/>
      <c r="DJ16" s="194"/>
      <c r="DK16" s="194"/>
      <c r="DL16" s="194"/>
      <c r="DM16" s="194"/>
      <c r="DN16" s="194"/>
      <c r="DO16" s="194"/>
      <c r="DP16" s="194"/>
      <c r="DQ16" s="194"/>
      <c r="DR16" s="194"/>
      <c r="DS16" s="194"/>
      <c r="DT16" s="194"/>
      <c r="DU16" s="194"/>
      <c r="DV16" s="194"/>
      <c r="DW16" s="194"/>
      <c r="DX16" s="194"/>
      <c r="DY16" s="194"/>
      <c r="DZ16" s="194"/>
      <c r="EA16" s="194"/>
      <c r="EB16" s="194"/>
      <c r="EC16" s="194"/>
      <c r="ED16" s="194"/>
      <c r="EE16" s="194"/>
      <c r="EF16" s="194"/>
      <c r="EG16" s="194"/>
      <c r="EH16" s="194"/>
      <c r="EI16" s="194"/>
      <c r="EJ16" s="194"/>
      <c r="EK16" s="194"/>
      <c r="EL16" s="194"/>
      <c r="EM16" s="194"/>
      <c r="EN16" s="194"/>
    </row>
    <row r="17" spans="1:144" s="194" customFormat="1" ht="18" customHeight="1">
      <c r="A17" s="201" t="s">
        <v>286</v>
      </c>
      <c r="B17" s="202">
        <v>704</v>
      </c>
      <c r="C17" s="46">
        <f t="shared" si="0"/>
        <v>1793</v>
      </c>
      <c r="D17" s="46">
        <v>844</v>
      </c>
      <c r="E17" s="46">
        <v>949</v>
      </c>
      <c r="F17" s="46">
        <v>688</v>
      </c>
      <c r="G17" s="46">
        <f t="shared" si="1"/>
        <v>1707</v>
      </c>
      <c r="H17" s="46">
        <v>802</v>
      </c>
      <c r="I17" s="46">
        <v>905</v>
      </c>
      <c r="J17" s="46">
        <v>680</v>
      </c>
      <c r="K17" s="46">
        <f t="shared" si="2"/>
        <v>1583</v>
      </c>
      <c r="L17" s="46">
        <v>746</v>
      </c>
      <c r="M17" s="46">
        <v>837</v>
      </c>
    </row>
    <row r="18" spans="1:144" s="203" customFormat="1" ht="18" customHeight="1">
      <c r="A18" s="204" t="s">
        <v>287</v>
      </c>
      <c r="B18" s="205">
        <v>275</v>
      </c>
      <c r="C18" s="87">
        <f t="shared" si="0"/>
        <v>826</v>
      </c>
      <c r="D18" s="87">
        <v>416</v>
      </c>
      <c r="E18" s="87">
        <v>410</v>
      </c>
      <c r="F18" s="87">
        <v>279</v>
      </c>
      <c r="G18" s="87">
        <f t="shared" si="1"/>
        <v>754</v>
      </c>
      <c r="H18" s="87">
        <v>378</v>
      </c>
      <c r="I18" s="87">
        <v>376</v>
      </c>
      <c r="J18" s="87">
        <v>273</v>
      </c>
      <c r="K18" s="87">
        <f t="shared" si="2"/>
        <v>679</v>
      </c>
      <c r="L18" s="87">
        <v>338</v>
      </c>
      <c r="M18" s="87">
        <v>341</v>
      </c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  <c r="AI18" s="194"/>
      <c r="AJ18" s="194"/>
      <c r="AK18" s="194"/>
      <c r="AL18" s="194"/>
      <c r="AM18" s="194"/>
      <c r="AN18" s="194"/>
      <c r="AO18" s="194"/>
      <c r="AP18" s="194"/>
      <c r="AQ18" s="194"/>
      <c r="AR18" s="194"/>
      <c r="AS18" s="194"/>
      <c r="AT18" s="194"/>
      <c r="AU18" s="194"/>
      <c r="AV18" s="194"/>
      <c r="AW18" s="194"/>
      <c r="AX18" s="194"/>
      <c r="AY18" s="194"/>
      <c r="AZ18" s="194"/>
      <c r="BA18" s="194"/>
      <c r="BB18" s="194"/>
      <c r="BC18" s="194"/>
      <c r="BD18" s="194"/>
      <c r="BE18" s="194"/>
      <c r="BF18" s="194"/>
      <c r="BG18" s="194"/>
      <c r="BH18" s="194"/>
      <c r="BI18" s="194"/>
      <c r="BJ18" s="194"/>
      <c r="BK18" s="194"/>
      <c r="BL18" s="194"/>
      <c r="BM18" s="194"/>
      <c r="BN18" s="194"/>
      <c r="BO18" s="194"/>
      <c r="BP18" s="194"/>
      <c r="BQ18" s="194"/>
      <c r="BR18" s="194"/>
      <c r="BS18" s="194"/>
      <c r="BT18" s="194"/>
      <c r="BU18" s="194"/>
      <c r="BV18" s="194"/>
      <c r="BW18" s="194"/>
      <c r="BX18" s="194"/>
      <c r="BY18" s="194"/>
      <c r="BZ18" s="194"/>
      <c r="CA18" s="194"/>
      <c r="CB18" s="194"/>
      <c r="CC18" s="194"/>
      <c r="CD18" s="194"/>
      <c r="CE18" s="194"/>
      <c r="CF18" s="194"/>
      <c r="CG18" s="194"/>
      <c r="CH18" s="194"/>
      <c r="CI18" s="194"/>
      <c r="CJ18" s="194"/>
      <c r="CK18" s="194"/>
      <c r="CL18" s="194"/>
      <c r="CM18" s="194"/>
      <c r="CN18" s="194"/>
      <c r="CO18" s="194"/>
      <c r="CP18" s="194"/>
      <c r="CQ18" s="194"/>
      <c r="CR18" s="194"/>
      <c r="CS18" s="194"/>
      <c r="CT18" s="194"/>
      <c r="CU18" s="194"/>
      <c r="CV18" s="194"/>
      <c r="CW18" s="194"/>
      <c r="CX18" s="194"/>
      <c r="CY18" s="194"/>
      <c r="CZ18" s="194"/>
      <c r="DA18" s="194"/>
      <c r="DB18" s="194"/>
      <c r="DC18" s="194"/>
      <c r="DD18" s="194"/>
      <c r="DE18" s="194"/>
      <c r="DF18" s="194"/>
      <c r="DG18" s="194"/>
      <c r="DH18" s="194"/>
      <c r="DI18" s="194"/>
      <c r="DJ18" s="194"/>
      <c r="DK18" s="194"/>
      <c r="DL18" s="194"/>
      <c r="DM18" s="194"/>
      <c r="DN18" s="194"/>
      <c r="DO18" s="194"/>
      <c r="DP18" s="194"/>
      <c r="DQ18" s="194"/>
      <c r="DR18" s="194"/>
      <c r="DS18" s="194"/>
      <c r="DT18" s="194"/>
      <c r="DU18" s="194"/>
      <c r="DV18" s="194"/>
      <c r="DW18" s="194"/>
      <c r="DX18" s="194"/>
      <c r="DY18" s="194"/>
      <c r="DZ18" s="194"/>
      <c r="EA18" s="194"/>
      <c r="EB18" s="194"/>
      <c r="EC18" s="194"/>
      <c r="ED18" s="194"/>
      <c r="EE18" s="194"/>
      <c r="EF18" s="194"/>
      <c r="EG18" s="194"/>
      <c r="EH18" s="194"/>
      <c r="EI18" s="194"/>
      <c r="EJ18" s="194"/>
      <c r="EK18" s="194"/>
      <c r="EL18" s="194"/>
      <c r="EM18" s="194"/>
      <c r="EN18" s="194"/>
    </row>
    <row r="19" spans="1:144" s="194" customFormat="1" ht="18" customHeight="1">
      <c r="A19" s="201" t="s">
        <v>288</v>
      </c>
      <c r="B19" s="202">
        <v>474</v>
      </c>
      <c r="C19" s="46">
        <f t="shared" si="0"/>
        <v>1402</v>
      </c>
      <c r="D19" s="46">
        <v>685</v>
      </c>
      <c r="E19" s="46">
        <v>717</v>
      </c>
      <c r="F19" s="46">
        <v>491</v>
      </c>
      <c r="G19" s="46">
        <f t="shared" si="1"/>
        <v>1373</v>
      </c>
      <c r="H19" s="46">
        <v>672</v>
      </c>
      <c r="I19" s="46">
        <v>701</v>
      </c>
      <c r="J19" s="46">
        <v>476</v>
      </c>
      <c r="K19" s="46">
        <f t="shared" si="2"/>
        <v>1249</v>
      </c>
      <c r="L19" s="46">
        <v>606</v>
      </c>
      <c r="M19" s="46">
        <v>643</v>
      </c>
    </row>
    <row r="20" spans="1:144" s="203" customFormat="1" ht="18" customHeight="1" thickBot="1">
      <c r="A20" s="208" t="s">
        <v>289</v>
      </c>
      <c r="B20" s="209">
        <v>164</v>
      </c>
      <c r="C20" s="210">
        <f t="shared" si="0"/>
        <v>464</v>
      </c>
      <c r="D20" s="210">
        <v>214</v>
      </c>
      <c r="E20" s="210">
        <v>250</v>
      </c>
      <c r="F20" s="210">
        <v>166</v>
      </c>
      <c r="G20" s="210">
        <f t="shared" si="1"/>
        <v>451</v>
      </c>
      <c r="H20" s="210">
        <v>209</v>
      </c>
      <c r="I20" s="210">
        <v>242</v>
      </c>
      <c r="J20" s="210">
        <v>181</v>
      </c>
      <c r="K20" s="210">
        <f t="shared" si="2"/>
        <v>417</v>
      </c>
      <c r="L20" s="210">
        <v>194</v>
      </c>
      <c r="M20" s="210">
        <v>223</v>
      </c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4"/>
      <c r="BA20" s="194"/>
      <c r="BB20" s="194"/>
      <c r="BC20" s="194"/>
      <c r="BD20" s="194"/>
      <c r="BE20" s="194"/>
      <c r="BF20" s="194"/>
      <c r="BG20" s="194"/>
      <c r="BH20" s="194"/>
      <c r="BI20" s="194"/>
      <c r="BJ20" s="194"/>
      <c r="BK20" s="194"/>
      <c r="BL20" s="194"/>
      <c r="BM20" s="194"/>
      <c r="BN20" s="194"/>
      <c r="BO20" s="194"/>
      <c r="BP20" s="194"/>
      <c r="BQ20" s="194"/>
      <c r="BR20" s="194"/>
      <c r="BS20" s="194"/>
      <c r="BT20" s="194"/>
      <c r="BU20" s="194"/>
      <c r="BV20" s="194"/>
      <c r="BW20" s="194"/>
      <c r="BX20" s="194"/>
      <c r="BY20" s="194"/>
      <c r="BZ20" s="194"/>
      <c r="CA20" s="194"/>
      <c r="CB20" s="194"/>
      <c r="CC20" s="194"/>
      <c r="CD20" s="194"/>
      <c r="CE20" s="194"/>
      <c r="CF20" s="194"/>
      <c r="CG20" s="194"/>
      <c r="CH20" s="194"/>
      <c r="CI20" s="194"/>
      <c r="CJ20" s="194"/>
      <c r="CK20" s="194"/>
      <c r="CL20" s="194"/>
      <c r="CM20" s="194"/>
      <c r="CN20" s="194"/>
      <c r="CO20" s="194"/>
      <c r="CP20" s="194"/>
      <c r="CQ20" s="194"/>
      <c r="CR20" s="194"/>
      <c r="CS20" s="194"/>
      <c r="CT20" s="194"/>
      <c r="CU20" s="194"/>
      <c r="CV20" s="194"/>
      <c r="CW20" s="194"/>
      <c r="CX20" s="194"/>
      <c r="CY20" s="194"/>
      <c r="CZ20" s="194"/>
      <c r="DA20" s="194"/>
      <c r="DB20" s="194"/>
      <c r="DC20" s="194"/>
      <c r="DD20" s="194"/>
      <c r="DE20" s="194"/>
      <c r="DF20" s="194"/>
      <c r="DG20" s="194"/>
      <c r="DH20" s="194"/>
      <c r="DI20" s="194"/>
      <c r="DJ20" s="194"/>
      <c r="DK20" s="194"/>
      <c r="DL20" s="194"/>
      <c r="DM20" s="194"/>
      <c r="DN20" s="194"/>
      <c r="DO20" s="194"/>
      <c r="DP20" s="194"/>
      <c r="DQ20" s="194"/>
      <c r="DR20" s="194"/>
      <c r="DS20" s="194"/>
      <c r="DT20" s="194"/>
      <c r="DU20" s="194"/>
      <c r="DV20" s="194"/>
      <c r="DW20" s="194"/>
      <c r="DX20" s="194"/>
      <c r="DY20" s="194"/>
      <c r="DZ20" s="194"/>
      <c r="EA20" s="194"/>
      <c r="EB20" s="194"/>
      <c r="EC20" s="194"/>
      <c r="ED20" s="194"/>
      <c r="EE20" s="194"/>
      <c r="EF20" s="194"/>
      <c r="EG20" s="194"/>
      <c r="EH20" s="194"/>
      <c r="EI20" s="194"/>
      <c r="EJ20" s="194"/>
      <c r="EK20" s="194"/>
      <c r="EL20" s="194"/>
      <c r="EM20" s="194"/>
      <c r="EN20" s="194"/>
    </row>
    <row r="21" spans="1:144" s="194" customFormat="1" ht="18" customHeight="1" thickTop="1" thickBot="1">
      <c r="A21" s="211" t="s">
        <v>290</v>
      </c>
      <c r="B21" s="212">
        <f>SUM(B6:B20)</f>
        <v>9205</v>
      </c>
      <c r="C21" s="213">
        <f>SUM(D21:E21)</f>
        <v>24122</v>
      </c>
      <c r="D21" s="213">
        <f>SUM(D6:D20)</f>
        <v>11674</v>
      </c>
      <c r="E21" s="213">
        <f>SUM(E6:E20)</f>
        <v>12448</v>
      </c>
      <c r="F21" s="213">
        <f>SUM(F6:F20)</f>
        <v>9638</v>
      </c>
      <c r="G21" s="213">
        <f t="shared" si="1"/>
        <v>23934</v>
      </c>
      <c r="H21" s="213">
        <f>SUM(H6:H20)</f>
        <v>11529</v>
      </c>
      <c r="I21" s="213">
        <f>SUM(I6:I20)</f>
        <v>12405</v>
      </c>
      <c r="J21" s="213">
        <f>SUM(J6:J20)</f>
        <v>9987</v>
      </c>
      <c r="K21" s="213">
        <f t="shared" si="2"/>
        <v>23811</v>
      </c>
      <c r="L21" s="213">
        <f>SUM(L6:L20)</f>
        <v>11320</v>
      </c>
      <c r="M21" s="213">
        <f>SUM(M6:M20)</f>
        <v>12491</v>
      </c>
    </row>
    <row r="22" spans="1:144" s="203" customFormat="1" ht="18" customHeight="1" thickTop="1">
      <c r="A22" s="214" t="s">
        <v>291</v>
      </c>
      <c r="B22" s="215">
        <v>1047</v>
      </c>
      <c r="C22" s="216">
        <f t="shared" si="0"/>
        <v>2509</v>
      </c>
      <c r="D22" s="216">
        <v>1214</v>
      </c>
      <c r="E22" s="216">
        <v>1295</v>
      </c>
      <c r="F22" s="216">
        <v>1052</v>
      </c>
      <c r="G22" s="216">
        <f t="shared" si="1"/>
        <v>2393</v>
      </c>
      <c r="H22" s="216">
        <v>1157</v>
      </c>
      <c r="I22" s="216">
        <v>1236</v>
      </c>
      <c r="J22" s="216">
        <v>1095</v>
      </c>
      <c r="K22" s="216">
        <f t="shared" si="2"/>
        <v>2370</v>
      </c>
      <c r="L22" s="216">
        <v>1149</v>
      </c>
      <c r="M22" s="216">
        <v>1221</v>
      </c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4"/>
      <c r="AN22" s="194"/>
      <c r="AO22" s="194"/>
      <c r="AP22" s="194"/>
      <c r="AQ22" s="194"/>
      <c r="AR22" s="194"/>
      <c r="AS22" s="194"/>
      <c r="AT22" s="194"/>
      <c r="AU22" s="194"/>
      <c r="AV22" s="194"/>
      <c r="AW22" s="194"/>
      <c r="AX22" s="194"/>
      <c r="AY22" s="194"/>
      <c r="AZ22" s="194"/>
      <c r="BA22" s="194"/>
      <c r="BB22" s="194"/>
      <c r="BC22" s="194"/>
      <c r="BD22" s="194"/>
      <c r="BE22" s="194"/>
      <c r="BF22" s="194"/>
      <c r="BG22" s="194"/>
      <c r="BH22" s="194"/>
      <c r="BI22" s="194"/>
      <c r="BJ22" s="194"/>
      <c r="BK22" s="194"/>
      <c r="BL22" s="194"/>
      <c r="BM22" s="194"/>
      <c r="BN22" s="194"/>
      <c r="BO22" s="194"/>
      <c r="BP22" s="194"/>
      <c r="BQ22" s="194"/>
      <c r="BR22" s="194"/>
      <c r="BS22" s="194"/>
      <c r="BT22" s="194"/>
      <c r="BU22" s="194"/>
      <c r="BV22" s="194"/>
      <c r="BW22" s="194"/>
      <c r="BX22" s="194"/>
      <c r="BY22" s="194"/>
      <c r="BZ22" s="194"/>
      <c r="CA22" s="194"/>
      <c r="CB22" s="194"/>
      <c r="CC22" s="194"/>
      <c r="CD22" s="194"/>
      <c r="CE22" s="194"/>
      <c r="CF22" s="194"/>
      <c r="CG22" s="194"/>
      <c r="CH22" s="194"/>
      <c r="CI22" s="194"/>
      <c r="CJ22" s="194"/>
      <c r="CK22" s="194"/>
      <c r="CL22" s="194"/>
      <c r="CM22" s="194"/>
      <c r="CN22" s="194"/>
      <c r="CO22" s="194"/>
      <c r="CP22" s="194"/>
      <c r="CQ22" s="194"/>
      <c r="CR22" s="194"/>
      <c r="CS22" s="194"/>
      <c r="CT22" s="194"/>
      <c r="CU22" s="194"/>
      <c r="CV22" s="194"/>
      <c r="CW22" s="194"/>
      <c r="CX22" s="194"/>
      <c r="CY22" s="194"/>
      <c r="CZ22" s="194"/>
      <c r="DA22" s="194"/>
      <c r="DB22" s="194"/>
      <c r="DC22" s="194"/>
      <c r="DD22" s="194"/>
      <c r="DE22" s="194"/>
      <c r="DF22" s="194"/>
      <c r="DG22" s="194"/>
      <c r="DH22" s="194"/>
      <c r="DI22" s="194"/>
      <c r="DJ22" s="194"/>
      <c r="DK22" s="194"/>
      <c r="DL22" s="194"/>
      <c r="DM22" s="194"/>
      <c r="DN22" s="194"/>
      <c r="DO22" s="194"/>
      <c r="DP22" s="194"/>
      <c r="DQ22" s="194"/>
      <c r="DR22" s="194"/>
      <c r="DS22" s="194"/>
      <c r="DT22" s="194"/>
      <c r="DU22" s="194"/>
      <c r="DV22" s="194"/>
      <c r="DW22" s="194"/>
      <c r="DX22" s="194"/>
      <c r="DY22" s="194"/>
      <c r="DZ22" s="194"/>
      <c r="EA22" s="194"/>
      <c r="EB22" s="194"/>
      <c r="EC22" s="194"/>
      <c r="ED22" s="194"/>
      <c r="EE22" s="194"/>
      <c r="EF22" s="194"/>
      <c r="EG22" s="194"/>
      <c r="EH22" s="194"/>
      <c r="EI22" s="194"/>
      <c r="EJ22" s="194"/>
      <c r="EK22" s="194"/>
      <c r="EL22" s="194"/>
      <c r="EM22" s="194"/>
      <c r="EN22" s="194"/>
    </row>
    <row r="23" spans="1:144" s="194" customFormat="1" ht="18" customHeight="1">
      <c r="A23" s="58" t="s">
        <v>292</v>
      </c>
      <c r="B23" s="205">
        <v>136</v>
      </c>
      <c r="C23" s="87">
        <f t="shared" si="0"/>
        <v>416</v>
      </c>
      <c r="D23" s="87">
        <v>193</v>
      </c>
      <c r="E23" s="87">
        <v>223</v>
      </c>
      <c r="F23" s="87">
        <v>136</v>
      </c>
      <c r="G23" s="87">
        <f t="shared" si="1"/>
        <v>391</v>
      </c>
      <c r="H23" s="87">
        <v>187</v>
      </c>
      <c r="I23" s="87">
        <v>204</v>
      </c>
      <c r="J23" s="87">
        <v>139</v>
      </c>
      <c r="K23" s="87">
        <f t="shared" si="2"/>
        <v>371</v>
      </c>
      <c r="L23" s="87">
        <v>184</v>
      </c>
      <c r="M23" s="87">
        <v>187</v>
      </c>
    </row>
    <row r="24" spans="1:144" s="203" customFormat="1" ht="18" customHeight="1">
      <c r="A24" s="56" t="s">
        <v>293</v>
      </c>
      <c r="B24" s="202">
        <v>1533</v>
      </c>
      <c r="C24" s="46">
        <f t="shared" si="0"/>
        <v>3910</v>
      </c>
      <c r="D24" s="46">
        <v>1853</v>
      </c>
      <c r="E24" s="46">
        <v>2057</v>
      </c>
      <c r="F24" s="46">
        <v>1570</v>
      </c>
      <c r="G24" s="46">
        <f t="shared" si="1"/>
        <v>3913</v>
      </c>
      <c r="H24" s="46">
        <v>1880</v>
      </c>
      <c r="I24" s="46">
        <v>2033</v>
      </c>
      <c r="J24" s="46">
        <v>1600</v>
      </c>
      <c r="K24" s="46">
        <f t="shared" si="2"/>
        <v>3788</v>
      </c>
      <c r="L24" s="46">
        <v>1828</v>
      </c>
      <c r="M24" s="46">
        <v>1960</v>
      </c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4"/>
      <c r="AI24" s="194"/>
      <c r="AJ24" s="194"/>
      <c r="AK24" s="194"/>
      <c r="AL24" s="194"/>
      <c r="AM24" s="194"/>
      <c r="AN24" s="194"/>
      <c r="AO24" s="194"/>
      <c r="AP24" s="194"/>
      <c r="AQ24" s="194"/>
      <c r="AR24" s="194"/>
      <c r="AS24" s="194"/>
      <c r="AT24" s="194"/>
      <c r="AU24" s="194"/>
      <c r="AV24" s="194"/>
      <c r="AW24" s="194"/>
      <c r="AX24" s="194"/>
      <c r="AY24" s="194"/>
      <c r="AZ24" s="194"/>
      <c r="BA24" s="194"/>
      <c r="BB24" s="194"/>
      <c r="BC24" s="194"/>
      <c r="BD24" s="194"/>
      <c r="BE24" s="194"/>
      <c r="BF24" s="194"/>
      <c r="BG24" s="194"/>
      <c r="BH24" s="194"/>
      <c r="BI24" s="194"/>
      <c r="BJ24" s="194"/>
      <c r="BK24" s="194"/>
      <c r="BL24" s="194"/>
      <c r="BM24" s="194"/>
      <c r="BN24" s="194"/>
      <c r="BO24" s="194"/>
      <c r="BP24" s="194"/>
      <c r="BQ24" s="194"/>
      <c r="BR24" s="194"/>
      <c r="BS24" s="194"/>
      <c r="BT24" s="194"/>
      <c r="BU24" s="194"/>
      <c r="BV24" s="194"/>
      <c r="BW24" s="194"/>
      <c r="BX24" s="194"/>
      <c r="BY24" s="194"/>
      <c r="BZ24" s="194"/>
      <c r="CA24" s="194"/>
      <c r="CB24" s="194"/>
      <c r="CC24" s="194"/>
      <c r="CD24" s="194"/>
      <c r="CE24" s="194"/>
      <c r="CF24" s="194"/>
      <c r="CG24" s="194"/>
      <c r="CH24" s="194"/>
      <c r="CI24" s="194"/>
      <c r="CJ24" s="194"/>
      <c r="CK24" s="194"/>
      <c r="CL24" s="194"/>
      <c r="CM24" s="194"/>
      <c r="CN24" s="194"/>
      <c r="CO24" s="194"/>
      <c r="CP24" s="194"/>
      <c r="CQ24" s="194"/>
      <c r="CR24" s="194"/>
      <c r="CS24" s="194"/>
      <c r="CT24" s="194"/>
      <c r="CU24" s="194"/>
      <c r="CV24" s="194"/>
      <c r="CW24" s="194"/>
      <c r="CX24" s="194"/>
      <c r="CY24" s="194"/>
      <c r="CZ24" s="194"/>
      <c r="DA24" s="194"/>
      <c r="DB24" s="194"/>
      <c r="DC24" s="194"/>
      <c r="DD24" s="194"/>
      <c r="DE24" s="194"/>
      <c r="DF24" s="194"/>
      <c r="DG24" s="194"/>
      <c r="DH24" s="194"/>
      <c r="DI24" s="194"/>
      <c r="DJ24" s="194"/>
      <c r="DK24" s="194"/>
      <c r="DL24" s="194"/>
      <c r="DM24" s="194"/>
      <c r="DN24" s="194"/>
      <c r="DO24" s="194"/>
      <c r="DP24" s="194"/>
      <c r="DQ24" s="194"/>
      <c r="DR24" s="194"/>
      <c r="DS24" s="194"/>
      <c r="DT24" s="194"/>
      <c r="DU24" s="194"/>
      <c r="DV24" s="194"/>
      <c r="DW24" s="194"/>
      <c r="DX24" s="194"/>
      <c r="DY24" s="194"/>
      <c r="DZ24" s="194"/>
      <c r="EA24" s="194"/>
      <c r="EB24" s="194"/>
      <c r="EC24" s="194"/>
      <c r="ED24" s="194"/>
      <c r="EE24" s="194"/>
      <c r="EF24" s="194"/>
      <c r="EG24" s="194"/>
      <c r="EH24" s="194"/>
      <c r="EI24" s="194"/>
      <c r="EJ24" s="194"/>
      <c r="EK24" s="194"/>
      <c r="EL24" s="194"/>
      <c r="EM24" s="194"/>
      <c r="EN24" s="194"/>
    </row>
    <row r="25" spans="1:144" s="194" customFormat="1" ht="18" customHeight="1">
      <c r="A25" s="58" t="s">
        <v>294</v>
      </c>
      <c r="B25" s="205">
        <v>592</v>
      </c>
      <c r="C25" s="87">
        <f t="shared" si="0"/>
        <v>1535</v>
      </c>
      <c r="D25" s="87">
        <v>739</v>
      </c>
      <c r="E25" s="87">
        <v>796</v>
      </c>
      <c r="F25" s="87">
        <v>586</v>
      </c>
      <c r="G25" s="87">
        <f t="shared" si="1"/>
        <v>1474</v>
      </c>
      <c r="H25" s="87">
        <v>709</v>
      </c>
      <c r="I25" s="87">
        <v>765</v>
      </c>
      <c r="J25" s="87">
        <v>575</v>
      </c>
      <c r="K25" s="87">
        <f t="shared" si="2"/>
        <v>1363</v>
      </c>
      <c r="L25" s="87">
        <v>658</v>
      </c>
      <c r="M25" s="87">
        <v>705</v>
      </c>
    </row>
    <row r="26" spans="1:144" s="203" customFormat="1" ht="18" customHeight="1">
      <c r="A26" s="56" t="s">
        <v>295</v>
      </c>
      <c r="B26" s="202">
        <v>659</v>
      </c>
      <c r="C26" s="46">
        <f t="shared" si="0"/>
        <v>1979</v>
      </c>
      <c r="D26" s="46">
        <v>932</v>
      </c>
      <c r="E26" s="46">
        <v>1047</v>
      </c>
      <c r="F26" s="46">
        <v>670</v>
      </c>
      <c r="G26" s="46">
        <f t="shared" si="1"/>
        <v>1857</v>
      </c>
      <c r="H26" s="46">
        <v>857</v>
      </c>
      <c r="I26" s="46">
        <v>1000</v>
      </c>
      <c r="J26" s="46">
        <v>651</v>
      </c>
      <c r="K26" s="46">
        <f t="shared" si="2"/>
        <v>1685</v>
      </c>
      <c r="L26" s="46">
        <v>786</v>
      </c>
      <c r="M26" s="46">
        <v>899</v>
      </c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194"/>
      <c r="AH26" s="194"/>
      <c r="AI26" s="194"/>
      <c r="AJ26" s="194"/>
      <c r="AK26" s="194"/>
      <c r="AL26" s="194"/>
      <c r="AM26" s="194"/>
      <c r="AN26" s="194"/>
      <c r="AO26" s="194"/>
      <c r="AP26" s="194"/>
      <c r="AQ26" s="194"/>
      <c r="AR26" s="194"/>
      <c r="AS26" s="194"/>
      <c r="AT26" s="194"/>
      <c r="AU26" s="194"/>
      <c r="AV26" s="194"/>
      <c r="AW26" s="194"/>
      <c r="AX26" s="194"/>
      <c r="AY26" s="194"/>
      <c r="AZ26" s="194"/>
      <c r="BA26" s="194"/>
      <c r="BB26" s="194"/>
      <c r="BC26" s="194"/>
      <c r="BD26" s="194"/>
      <c r="BE26" s="194"/>
      <c r="BF26" s="194"/>
      <c r="BG26" s="194"/>
      <c r="BH26" s="194"/>
      <c r="BI26" s="194"/>
      <c r="BJ26" s="194"/>
      <c r="BK26" s="194"/>
      <c r="BL26" s="194"/>
      <c r="BM26" s="194"/>
      <c r="BN26" s="194"/>
      <c r="BO26" s="194"/>
      <c r="BP26" s="194"/>
      <c r="BQ26" s="194"/>
      <c r="BR26" s="194"/>
      <c r="BS26" s="194"/>
      <c r="BT26" s="194"/>
      <c r="BU26" s="194"/>
      <c r="BV26" s="194"/>
      <c r="BW26" s="194"/>
      <c r="BX26" s="194"/>
      <c r="BY26" s="194"/>
      <c r="BZ26" s="194"/>
      <c r="CA26" s="194"/>
      <c r="CB26" s="194"/>
      <c r="CC26" s="194"/>
      <c r="CD26" s="194"/>
      <c r="CE26" s="194"/>
      <c r="CF26" s="194"/>
      <c r="CG26" s="194"/>
      <c r="CH26" s="194"/>
      <c r="CI26" s="194"/>
      <c r="CJ26" s="194"/>
      <c r="CK26" s="194"/>
      <c r="CL26" s="194"/>
      <c r="CM26" s="194"/>
      <c r="CN26" s="194"/>
      <c r="CO26" s="194"/>
      <c r="CP26" s="194"/>
      <c r="CQ26" s="194"/>
      <c r="CR26" s="194"/>
      <c r="CS26" s="194"/>
      <c r="CT26" s="194"/>
      <c r="CU26" s="194"/>
      <c r="CV26" s="194"/>
      <c r="CW26" s="194"/>
      <c r="CX26" s="194"/>
      <c r="CY26" s="194"/>
      <c r="CZ26" s="194"/>
      <c r="DA26" s="194"/>
      <c r="DB26" s="194"/>
      <c r="DC26" s="194"/>
      <c r="DD26" s="194"/>
      <c r="DE26" s="194"/>
      <c r="DF26" s="194"/>
      <c r="DG26" s="194"/>
      <c r="DH26" s="194"/>
      <c r="DI26" s="194"/>
      <c r="DJ26" s="194"/>
      <c r="DK26" s="194"/>
      <c r="DL26" s="194"/>
      <c r="DM26" s="194"/>
      <c r="DN26" s="194"/>
      <c r="DO26" s="194"/>
      <c r="DP26" s="194"/>
      <c r="DQ26" s="194"/>
      <c r="DR26" s="194"/>
      <c r="DS26" s="194"/>
      <c r="DT26" s="194"/>
      <c r="DU26" s="194"/>
      <c r="DV26" s="194"/>
      <c r="DW26" s="194"/>
      <c r="DX26" s="194"/>
      <c r="DY26" s="194"/>
      <c r="DZ26" s="194"/>
      <c r="EA26" s="194"/>
      <c r="EB26" s="194"/>
      <c r="EC26" s="194"/>
      <c r="ED26" s="194"/>
      <c r="EE26" s="194"/>
      <c r="EF26" s="194"/>
      <c r="EG26" s="194"/>
      <c r="EH26" s="194"/>
      <c r="EI26" s="194"/>
      <c r="EJ26" s="194"/>
      <c r="EK26" s="194"/>
      <c r="EL26" s="194"/>
      <c r="EM26" s="194"/>
      <c r="EN26" s="194"/>
    </row>
    <row r="27" spans="1:144" s="194" customFormat="1" ht="18" customHeight="1">
      <c r="A27" s="58" t="s">
        <v>296</v>
      </c>
      <c r="B27" s="205">
        <v>83</v>
      </c>
      <c r="C27" s="87">
        <f t="shared" si="0"/>
        <v>218</v>
      </c>
      <c r="D27" s="87">
        <v>107</v>
      </c>
      <c r="E27" s="87">
        <v>111</v>
      </c>
      <c r="F27" s="87">
        <v>83</v>
      </c>
      <c r="G27" s="87">
        <f t="shared" si="1"/>
        <v>194</v>
      </c>
      <c r="H27" s="87">
        <v>91</v>
      </c>
      <c r="I27" s="87">
        <v>103</v>
      </c>
      <c r="J27" s="87">
        <v>78</v>
      </c>
      <c r="K27" s="87">
        <f t="shared" si="2"/>
        <v>161</v>
      </c>
      <c r="L27" s="87">
        <v>83</v>
      </c>
      <c r="M27" s="87">
        <v>78</v>
      </c>
    </row>
    <row r="28" spans="1:144" s="203" customFormat="1" ht="18" customHeight="1">
      <c r="A28" s="56" t="s">
        <v>297</v>
      </c>
      <c r="B28" s="202">
        <v>192</v>
      </c>
      <c r="C28" s="46">
        <f t="shared" si="0"/>
        <v>484</v>
      </c>
      <c r="D28" s="46">
        <v>227</v>
      </c>
      <c r="E28" s="46">
        <v>257</v>
      </c>
      <c r="F28" s="46">
        <v>202</v>
      </c>
      <c r="G28" s="46">
        <f t="shared" si="1"/>
        <v>397</v>
      </c>
      <c r="H28" s="46">
        <v>187</v>
      </c>
      <c r="I28" s="46">
        <v>210</v>
      </c>
      <c r="J28" s="46">
        <v>175</v>
      </c>
      <c r="K28" s="46">
        <f t="shared" si="2"/>
        <v>311</v>
      </c>
      <c r="L28" s="46">
        <v>152</v>
      </c>
      <c r="M28" s="46">
        <v>159</v>
      </c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194"/>
      <c r="AH28" s="194"/>
      <c r="AI28" s="194"/>
      <c r="AJ28" s="194"/>
      <c r="AK28" s="194"/>
      <c r="AL28" s="194"/>
      <c r="AM28" s="194"/>
      <c r="AN28" s="194"/>
      <c r="AO28" s="194"/>
      <c r="AP28" s="194"/>
      <c r="AQ28" s="194"/>
      <c r="AR28" s="194"/>
      <c r="AS28" s="194"/>
      <c r="AT28" s="194"/>
      <c r="AU28" s="194"/>
      <c r="AV28" s="194"/>
      <c r="AW28" s="194"/>
      <c r="AX28" s="194"/>
      <c r="AY28" s="194"/>
      <c r="AZ28" s="194"/>
      <c r="BA28" s="194"/>
      <c r="BB28" s="194"/>
      <c r="BC28" s="194"/>
      <c r="BD28" s="194"/>
      <c r="BE28" s="194"/>
      <c r="BF28" s="194"/>
      <c r="BG28" s="194"/>
      <c r="BH28" s="194"/>
      <c r="BI28" s="194"/>
      <c r="BJ28" s="194"/>
      <c r="BK28" s="194"/>
      <c r="BL28" s="194"/>
      <c r="BM28" s="194"/>
      <c r="BN28" s="194"/>
      <c r="BO28" s="194"/>
      <c r="BP28" s="194"/>
      <c r="BQ28" s="194"/>
      <c r="BR28" s="194"/>
      <c r="BS28" s="194"/>
      <c r="BT28" s="194"/>
      <c r="BU28" s="194"/>
      <c r="BV28" s="194"/>
      <c r="BW28" s="194"/>
      <c r="BX28" s="194"/>
      <c r="BY28" s="194"/>
      <c r="BZ28" s="194"/>
      <c r="CA28" s="194"/>
      <c r="CB28" s="194"/>
      <c r="CC28" s="194"/>
      <c r="CD28" s="194"/>
      <c r="CE28" s="194"/>
      <c r="CF28" s="194"/>
      <c r="CG28" s="194"/>
      <c r="CH28" s="194"/>
      <c r="CI28" s="194"/>
      <c r="CJ28" s="194"/>
      <c r="CK28" s="194"/>
      <c r="CL28" s="194"/>
      <c r="CM28" s="194"/>
      <c r="CN28" s="194"/>
      <c r="CO28" s="194"/>
      <c r="CP28" s="194"/>
      <c r="CQ28" s="194"/>
      <c r="CR28" s="194"/>
      <c r="CS28" s="194"/>
      <c r="CT28" s="194"/>
      <c r="CU28" s="194"/>
      <c r="CV28" s="194"/>
      <c r="CW28" s="194"/>
      <c r="CX28" s="194"/>
      <c r="CY28" s="194"/>
      <c r="CZ28" s="194"/>
      <c r="DA28" s="194"/>
      <c r="DB28" s="194"/>
      <c r="DC28" s="194"/>
      <c r="DD28" s="194"/>
      <c r="DE28" s="194"/>
      <c r="DF28" s="194"/>
      <c r="DG28" s="194"/>
      <c r="DH28" s="194"/>
      <c r="DI28" s="194"/>
      <c r="DJ28" s="194"/>
      <c r="DK28" s="194"/>
      <c r="DL28" s="194"/>
      <c r="DM28" s="194"/>
      <c r="DN28" s="194"/>
      <c r="DO28" s="194"/>
      <c r="DP28" s="194"/>
      <c r="DQ28" s="194"/>
      <c r="DR28" s="194"/>
      <c r="DS28" s="194"/>
      <c r="DT28" s="194"/>
      <c r="DU28" s="194"/>
      <c r="DV28" s="194"/>
      <c r="DW28" s="194"/>
      <c r="DX28" s="194"/>
      <c r="DY28" s="194"/>
      <c r="DZ28" s="194"/>
      <c r="EA28" s="194"/>
      <c r="EB28" s="194"/>
      <c r="EC28" s="194"/>
      <c r="ED28" s="194"/>
      <c r="EE28" s="194"/>
      <c r="EF28" s="194"/>
      <c r="EG28" s="194"/>
      <c r="EH28" s="194"/>
      <c r="EI28" s="194"/>
      <c r="EJ28" s="194"/>
      <c r="EK28" s="194"/>
      <c r="EL28" s="194"/>
      <c r="EM28" s="194"/>
      <c r="EN28" s="194"/>
    </row>
    <row r="29" spans="1:144" s="194" customFormat="1" ht="18" customHeight="1">
      <c r="A29" s="58" t="s">
        <v>298</v>
      </c>
      <c r="B29" s="205">
        <v>26</v>
      </c>
      <c r="C29" s="87">
        <f t="shared" si="0"/>
        <v>56</v>
      </c>
      <c r="D29" s="87">
        <v>23</v>
      </c>
      <c r="E29" s="87">
        <v>33</v>
      </c>
      <c r="F29" s="87">
        <v>22</v>
      </c>
      <c r="G29" s="87">
        <f t="shared" si="1"/>
        <v>40</v>
      </c>
      <c r="H29" s="87">
        <v>17</v>
      </c>
      <c r="I29" s="87">
        <v>23</v>
      </c>
      <c r="J29" s="87">
        <v>21</v>
      </c>
      <c r="K29" s="87">
        <f t="shared" si="2"/>
        <v>33</v>
      </c>
      <c r="L29" s="87">
        <v>15</v>
      </c>
      <c r="M29" s="87">
        <v>18</v>
      </c>
    </row>
    <row r="30" spans="1:144" s="203" customFormat="1" ht="18" customHeight="1" thickBot="1">
      <c r="A30" s="217" t="s">
        <v>299</v>
      </c>
      <c r="B30" s="218">
        <v>17</v>
      </c>
      <c r="C30" s="219">
        <f t="shared" si="0"/>
        <v>24</v>
      </c>
      <c r="D30" s="219">
        <v>13</v>
      </c>
      <c r="E30" s="219">
        <v>11</v>
      </c>
      <c r="F30" s="219">
        <v>19</v>
      </c>
      <c r="G30" s="219">
        <f t="shared" si="1"/>
        <v>20</v>
      </c>
      <c r="H30" s="219">
        <v>8</v>
      </c>
      <c r="I30" s="219">
        <v>12</v>
      </c>
      <c r="J30" s="219">
        <v>10</v>
      </c>
      <c r="K30" s="219">
        <f t="shared" si="2"/>
        <v>10</v>
      </c>
      <c r="L30" s="219">
        <v>5</v>
      </c>
      <c r="M30" s="219">
        <v>5</v>
      </c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  <c r="AI30" s="194"/>
      <c r="AJ30" s="194"/>
      <c r="AK30" s="194"/>
      <c r="AL30" s="194"/>
      <c r="AM30" s="194"/>
      <c r="AN30" s="194"/>
      <c r="AO30" s="194"/>
      <c r="AP30" s="194"/>
      <c r="AQ30" s="194"/>
      <c r="AR30" s="194"/>
      <c r="AS30" s="194"/>
      <c r="AT30" s="194"/>
      <c r="AU30" s="194"/>
      <c r="AV30" s="194"/>
      <c r="AW30" s="194"/>
      <c r="AX30" s="194"/>
      <c r="AY30" s="194"/>
      <c r="AZ30" s="194"/>
      <c r="BA30" s="194"/>
      <c r="BB30" s="194"/>
      <c r="BC30" s="194"/>
      <c r="BD30" s="194"/>
      <c r="BE30" s="194"/>
      <c r="BF30" s="194"/>
      <c r="BG30" s="194"/>
      <c r="BH30" s="194"/>
      <c r="BI30" s="194"/>
      <c r="BJ30" s="194"/>
      <c r="BK30" s="194"/>
      <c r="BL30" s="194"/>
      <c r="BM30" s="194"/>
      <c r="BN30" s="194"/>
      <c r="BO30" s="194"/>
      <c r="BP30" s="194"/>
      <c r="BQ30" s="194"/>
      <c r="BR30" s="194"/>
      <c r="BS30" s="194"/>
      <c r="BT30" s="194"/>
      <c r="BU30" s="194"/>
      <c r="BV30" s="194"/>
      <c r="BW30" s="194"/>
      <c r="BX30" s="194"/>
      <c r="BY30" s="194"/>
      <c r="BZ30" s="194"/>
      <c r="CA30" s="194"/>
      <c r="CB30" s="194"/>
      <c r="CC30" s="194"/>
      <c r="CD30" s="194"/>
      <c r="CE30" s="194"/>
      <c r="CF30" s="194"/>
      <c r="CG30" s="194"/>
      <c r="CH30" s="194"/>
      <c r="CI30" s="194"/>
      <c r="CJ30" s="194"/>
      <c r="CK30" s="194"/>
      <c r="CL30" s="194"/>
      <c r="CM30" s="194"/>
      <c r="CN30" s="194"/>
      <c r="CO30" s="194"/>
      <c r="CP30" s="194"/>
      <c r="CQ30" s="194"/>
      <c r="CR30" s="194"/>
      <c r="CS30" s="194"/>
      <c r="CT30" s="194"/>
      <c r="CU30" s="194"/>
      <c r="CV30" s="194"/>
      <c r="CW30" s="194"/>
      <c r="CX30" s="194"/>
      <c r="CY30" s="194"/>
      <c r="CZ30" s="194"/>
      <c r="DA30" s="194"/>
      <c r="DB30" s="194"/>
      <c r="DC30" s="194"/>
      <c r="DD30" s="194"/>
      <c r="DE30" s="194"/>
      <c r="DF30" s="194"/>
      <c r="DG30" s="194"/>
      <c r="DH30" s="194"/>
      <c r="DI30" s="194"/>
      <c r="DJ30" s="194"/>
      <c r="DK30" s="194"/>
      <c r="DL30" s="194"/>
      <c r="DM30" s="194"/>
      <c r="DN30" s="194"/>
      <c r="DO30" s="194"/>
      <c r="DP30" s="194"/>
      <c r="DQ30" s="194"/>
      <c r="DR30" s="194"/>
      <c r="DS30" s="194"/>
      <c r="DT30" s="194"/>
      <c r="DU30" s="194"/>
      <c r="DV30" s="194"/>
      <c r="DW30" s="194"/>
      <c r="DX30" s="194"/>
      <c r="DY30" s="194"/>
      <c r="DZ30" s="194"/>
      <c r="EA30" s="194"/>
      <c r="EB30" s="194"/>
      <c r="EC30" s="194"/>
      <c r="ED30" s="194"/>
      <c r="EE30" s="194"/>
      <c r="EF30" s="194"/>
      <c r="EG30" s="194"/>
      <c r="EH30" s="194"/>
      <c r="EI30" s="194"/>
      <c r="EJ30" s="194"/>
      <c r="EK30" s="194"/>
      <c r="EL30" s="194"/>
      <c r="EM30" s="194"/>
      <c r="EN30" s="194"/>
    </row>
    <row r="31" spans="1:144" s="194" customFormat="1" ht="18" customHeight="1" thickTop="1" thickBot="1">
      <c r="A31" s="211" t="s">
        <v>300</v>
      </c>
      <c r="B31" s="212">
        <f t="shared" ref="B31:M31" si="3">SUM(B22:B30)</f>
        <v>4285</v>
      </c>
      <c r="C31" s="213">
        <f t="shared" si="0"/>
        <v>11131</v>
      </c>
      <c r="D31" s="213">
        <f t="shared" si="3"/>
        <v>5301</v>
      </c>
      <c r="E31" s="213">
        <f t="shared" si="3"/>
        <v>5830</v>
      </c>
      <c r="F31" s="213">
        <f t="shared" si="3"/>
        <v>4340</v>
      </c>
      <c r="G31" s="213">
        <f t="shared" si="1"/>
        <v>10679</v>
      </c>
      <c r="H31" s="213">
        <f t="shared" si="3"/>
        <v>5093</v>
      </c>
      <c r="I31" s="213">
        <f t="shared" si="3"/>
        <v>5586</v>
      </c>
      <c r="J31" s="213">
        <f t="shared" si="3"/>
        <v>4344</v>
      </c>
      <c r="K31" s="213">
        <f t="shared" si="2"/>
        <v>10092</v>
      </c>
      <c r="L31" s="213">
        <f t="shared" si="3"/>
        <v>4860</v>
      </c>
      <c r="M31" s="213">
        <f t="shared" si="3"/>
        <v>5232</v>
      </c>
    </row>
    <row r="32" spans="1:144" s="194" customFormat="1" ht="18" customHeight="1" thickTop="1">
      <c r="A32" s="220" t="s">
        <v>301</v>
      </c>
      <c r="B32" s="221">
        <f>SUM(B21,B31)</f>
        <v>13490</v>
      </c>
      <c r="C32" s="222">
        <f t="shared" ref="C32:L32" si="4">SUM(C21,C31)</f>
        <v>35253</v>
      </c>
      <c r="D32" s="222">
        <f t="shared" si="4"/>
        <v>16975</v>
      </c>
      <c r="E32" s="222">
        <f t="shared" si="4"/>
        <v>18278</v>
      </c>
      <c r="F32" s="222">
        <f t="shared" si="4"/>
        <v>13978</v>
      </c>
      <c r="G32" s="222">
        <f t="shared" si="4"/>
        <v>34613</v>
      </c>
      <c r="H32" s="222">
        <f t="shared" si="4"/>
        <v>16622</v>
      </c>
      <c r="I32" s="222">
        <f t="shared" si="4"/>
        <v>17991</v>
      </c>
      <c r="J32" s="222">
        <f t="shared" si="4"/>
        <v>14331</v>
      </c>
      <c r="K32" s="222">
        <f t="shared" si="4"/>
        <v>33903</v>
      </c>
      <c r="L32" s="222">
        <f t="shared" si="4"/>
        <v>16180</v>
      </c>
      <c r="M32" s="222">
        <f>SUM(M21,M31)</f>
        <v>17723</v>
      </c>
    </row>
    <row r="33" spans="1:13" s="194" customFormat="1" ht="18" customHeight="1">
      <c r="A33" s="40" t="s">
        <v>159</v>
      </c>
      <c r="I33" s="195"/>
      <c r="M33" s="195" t="s">
        <v>160</v>
      </c>
    </row>
    <row r="34" spans="1:13" s="194" customFormat="1" ht="18" customHeight="1"/>
    <row r="35" spans="1:13" s="194" customFormat="1" ht="18" customHeight="1"/>
    <row r="36" spans="1:13" s="194" customFormat="1" ht="18" customHeight="1"/>
    <row r="37" spans="1:13" s="194" customFormat="1" ht="18" customHeight="1"/>
    <row r="38" spans="1:13" s="194" customFormat="1" ht="18" customHeight="1"/>
    <row r="39" spans="1:13" s="194" customFormat="1" ht="18" customHeight="1">
      <c r="B39" s="223"/>
      <c r="C39" s="224"/>
      <c r="D39" s="223"/>
      <c r="E39" s="223"/>
      <c r="F39" s="223"/>
      <c r="G39" s="224"/>
      <c r="H39" s="223"/>
      <c r="I39" s="223"/>
    </row>
    <row r="40" spans="1:13" s="194" customFormat="1" ht="18" customHeight="1">
      <c r="A40" s="40"/>
    </row>
    <row r="41" spans="1:13" s="194" customFormat="1" ht="18" customHeight="1"/>
    <row r="42" spans="1:13" s="194" customFormat="1" ht="18" customHeight="1"/>
    <row r="43" spans="1:13" s="194" customFormat="1" ht="18" customHeight="1">
      <c r="A43" s="191"/>
      <c r="B43" s="191"/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</row>
    <row r="44" spans="1:13" s="194" customFormat="1" ht="18" customHeight="1">
      <c r="A44" s="191"/>
      <c r="B44" s="191"/>
      <c r="C44" s="191"/>
      <c r="D44" s="191"/>
      <c r="E44" s="191"/>
      <c r="F44" s="191"/>
      <c r="G44" s="191"/>
      <c r="H44" s="191"/>
      <c r="I44" s="191"/>
      <c r="J44" s="191"/>
      <c r="K44" s="191"/>
      <c r="L44" s="191"/>
      <c r="M44" s="191"/>
    </row>
    <row r="45" spans="1:13" s="194" customFormat="1" ht="18" customHeight="1">
      <c r="A45" s="191"/>
      <c r="B45" s="191"/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191"/>
    </row>
    <row r="46" spans="1:13" s="194" customFormat="1" ht="18" customHeight="1">
      <c r="A46" s="191"/>
      <c r="B46" s="191"/>
      <c r="C46" s="191"/>
      <c r="D46" s="191"/>
      <c r="E46" s="191"/>
      <c r="F46" s="191"/>
      <c r="G46" s="191"/>
      <c r="H46" s="191"/>
      <c r="I46" s="191"/>
      <c r="J46" s="191"/>
      <c r="K46" s="191"/>
      <c r="L46" s="191"/>
      <c r="M46" s="191"/>
    </row>
    <row r="47" spans="1:13" s="194" customFormat="1" ht="18" customHeight="1">
      <c r="A47" s="191"/>
      <c r="B47" s="191"/>
      <c r="C47" s="191"/>
      <c r="D47" s="191"/>
      <c r="E47" s="191"/>
      <c r="F47" s="191"/>
      <c r="G47" s="191"/>
      <c r="H47" s="191"/>
      <c r="I47" s="191"/>
      <c r="J47" s="191"/>
      <c r="K47" s="191"/>
      <c r="L47" s="191"/>
      <c r="M47" s="191"/>
    </row>
    <row r="48" spans="1:13" s="194" customFormat="1" ht="18" customHeight="1">
      <c r="A48" s="191"/>
      <c r="B48" s="191"/>
      <c r="C48" s="191"/>
      <c r="D48" s="191"/>
      <c r="E48" s="191"/>
      <c r="F48" s="191"/>
      <c r="G48" s="191"/>
      <c r="H48" s="191"/>
      <c r="I48" s="191"/>
      <c r="J48" s="191"/>
      <c r="K48" s="191"/>
      <c r="L48" s="191"/>
      <c r="M48" s="191"/>
    </row>
    <row r="49" spans="1:23" s="194" customFormat="1" ht="18" customHeight="1">
      <c r="A49" s="191"/>
      <c r="B49" s="191"/>
      <c r="C49" s="191"/>
      <c r="D49" s="191"/>
      <c r="E49" s="191"/>
      <c r="F49" s="191"/>
      <c r="G49" s="191"/>
      <c r="H49" s="191"/>
      <c r="I49" s="191"/>
      <c r="R49" s="40"/>
      <c r="S49" s="191"/>
      <c r="T49" s="191"/>
      <c r="U49" s="191"/>
      <c r="V49" s="191"/>
      <c r="W49" s="191"/>
    </row>
    <row r="50" spans="1:23" s="194" customFormat="1" ht="18" customHeight="1">
      <c r="A50" s="191"/>
      <c r="B50" s="191"/>
      <c r="C50" s="191"/>
      <c r="D50" s="191"/>
      <c r="E50" s="191"/>
      <c r="F50" s="191"/>
      <c r="G50" s="191"/>
      <c r="H50" s="191"/>
      <c r="I50" s="191"/>
      <c r="R50" s="40"/>
      <c r="S50" s="191"/>
      <c r="T50" s="191"/>
      <c r="U50" s="191"/>
      <c r="V50" s="191"/>
      <c r="W50" s="191"/>
    </row>
    <row r="51" spans="1:23" s="194" customFormat="1" ht="18" customHeight="1">
      <c r="A51" s="191"/>
      <c r="B51" s="191"/>
      <c r="C51" s="191"/>
      <c r="D51" s="191"/>
      <c r="E51" s="191"/>
      <c r="F51" s="191"/>
      <c r="G51" s="191"/>
      <c r="H51" s="191"/>
      <c r="I51" s="191"/>
      <c r="R51" s="40"/>
      <c r="S51" s="191"/>
      <c r="T51" s="191"/>
      <c r="U51" s="191"/>
      <c r="V51" s="191"/>
      <c r="W51" s="191"/>
    </row>
    <row r="52" spans="1:23" s="194" customFormat="1" ht="18" customHeight="1">
      <c r="A52" s="191"/>
      <c r="B52" s="191"/>
      <c r="C52" s="191"/>
      <c r="D52" s="191"/>
      <c r="E52" s="191"/>
      <c r="F52" s="191"/>
      <c r="G52" s="191"/>
      <c r="H52" s="191"/>
      <c r="I52" s="191"/>
      <c r="R52" s="40"/>
      <c r="S52" s="191"/>
      <c r="T52" s="191"/>
      <c r="U52" s="191"/>
      <c r="V52" s="191"/>
      <c r="W52" s="191"/>
    </row>
  </sheetData>
  <mergeCells count="10">
    <mergeCell ref="A3:A5"/>
    <mergeCell ref="B3:E3"/>
    <mergeCell ref="F3:I3"/>
    <mergeCell ref="J3:M3"/>
    <mergeCell ref="B4:B5"/>
    <mergeCell ref="C4:E4"/>
    <mergeCell ref="F4:F5"/>
    <mergeCell ref="G4:I4"/>
    <mergeCell ref="J4:J5"/>
    <mergeCell ref="K4:M4"/>
  </mergeCells>
  <phoneticPr fontId="2"/>
  <pageMargins left="0.23622047244094491" right="0.19685039370078741" top="0.47244094488188981" bottom="0.39370078740157483" header="0.27559055118110237" footer="0.31496062992125984"/>
  <pageSetup paperSize="9" scale="8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P88"/>
  <sheetViews>
    <sheetView zoomScaleNormal="100" workbookViewId="0"/>
  </sheetViews>
  <sheetFormatPr defaultRowHeight="18" customHeight="1"/>
  <cols>
    <col min="1" max="1" width="12" style="4" customWidth="1"/>
    <col min="2" max="16" width="8.125" style="4" customWidth="1"/>
    <col min="17" max="16384" width="9" style="4"/>
  </cols>
  <sheetData>
    <row r="1" spans="1:16" ht="18" customHeight="1">
      <c r="A1" s="3" t="s">
        <v>302</v>
      </c>
    </row>
    <row r="2" spans="1:16" s="6" customFormat="1" ht="18" customHeight="1">
      <c r="A2" s="5"/>
      <c r="P2" s="10" t="s">
        <v>240</v>
      </c>
    </row>
    <row r="3" spans="1:16" s="6" customFormat="1" ht="18" customHeight="1">
      <c r="A3" s="1183" t="s">
        <v>88</v>
      </c>
      <c r="B3" s="1164" t="s">
        <v>303</v>
      </c>
      <c r="C3" s="1164"/>
      <c r="D3" s="1164"/>
      <c r="E3" s="1164" t="s">
        <v>304</v>
      </c>
      <c r="F3" s="1164"/>
      <c r="G3" s="1185"/>
      <c r="H3" s="1164" t="s">
        <v>305</v>
      </c>
      <c r="I3" s="1164"/>
      <c r="J3" s="1164"/>
      <c r="K3" s="1183" t="s">
        <v>306</v>
      </c>
      <c r="L3" s="1164"/>
      <c r="M3" s="1164"/>
      <c r="N3" s="1164" t="s">
        <v>307</v>
      </c>
      <c r="O3" s="1164"/>
      <c r="P3" s="1185"/>
    </row>
    <row r="4" spans="1:16" s="6" customFormat="1" ht="18" customHeight="1">
      <c r="A4" s="1184"/>
      <c r="B4" s="398" t="s">
        <v>308</v>
      </c>
      <c r="C4" s="398" t="s">
        <v>138</v>
      </c>
      <c r="D4" s="398" t="s">
        <v>139</v>
      </c>
      <c r="E4" s="398" t="s">
        <v>308</v>
      </c>
      <c r="F4" s="398" t="s">
        <v>138</v>
      </c>
      <c r="G4" s="399" t="s">
        <v>139</v>
      </c>
      <c r="H4" s="398" t="s">
        <v>308</v>
      </c>
      <c r="I4" s="398" t="s">
        <v>138</v>
      </c>
      <c r="J4" s="398" t="s">
        <v>139</v>
      </c>
      <c r="K4" s="396" t="s">
        <v>308</v>
      </c>
      <c r="L4" s="398" t="s">
        <v>138</v>
      </c>
      <c r="M4" s="398" t="s">
        <v>139</v>
      </c>
      <c r="N4" s="398" t="s">
        <v>308</v>
      </c>
      <c r="O4" s="398" t="s">
        <v>138</v>
      </c>
      <c r="P4" s="399" t="s">
        <v>139</v>
      </c>
    </row>
    <row r="5" spans="1:16" s="6" customFormat="1" ht="18" customHeight="1">
      <c r="A5" s="393" t="s">
        <v>309</v>
      </c>
      <c r="B5" s="31">
        <v>2015</v>
      </c>
      <c r="C5" s="31">
        <v>1051</v>
      </c>
      <c r="D5" s="225">
        <v>964</v>
      </c>
      <c r="E5" s="31">
        <v>2022</v>
      </c>
      <c r="F5" s="31">
        <v>1031</v>
      </c>
      <c r="G5" s="31">
        <v>991</v>
      </c>
      <c r="H5" s="226">
        <v>2081</v>
      </c>
      <c r="I5" s="31">
        <v>1091</v>
      </c>
      <c r="J5" s="225">
        <v>990</v>
      </c>
      <c r="K5" s="31">
        <v>1752</v>
      </c>
      <c r="L5" s="31">
        <v>898</v>
      </c>
      <c r="M5" s="225">
        <v>854</v>
      </c>
      <c r="N5" s="226">
        <v>1517</v>
      </c>
      <c r="O5" s="31">
        <v>787</v>
      </c>
      <c r="P5" s="31">
        <v>730</v>
      </c>
    </row>
    <row r="6" spans="1:16" s="6" customFormat="1" ht="18" customHeight="1">
      <c r="A6" s="241" t="s">
        <v>310</v>
      </c>
      <c r="B6" s="46">
        <v>1909</v>
      </c>
      <c r="C6" s="46">
        <v>969</v>
      </c>
      <c r="D6" s="227">
        <v>940</v>
      </c>
      <c r="E6" s="46">
        <v>2242</v>
      </c>
      <c r="F6" s="46">
        <v>1173</v>
      </c>
      <c r="G6" s="46">
        <v>1069</v>
      </c>
      <c r="H6" s="202">
        <v>2222</v>
      </c>
      <c r="I6" s="46">
        <v>1128</v>
      </c>
      <c r="J6" s="227">
        <v>1094</v>
      </c>
      <c r="K6" s="46">
        <v>2145</v>
      </c>
      <c r="L6" s="46">
        <v>1126</v>
      </c>
      <c r="M6" s="227">
        <v>1019</v>
      </c>
      <c r="N6" s="202">
        <v>1895</v>
      </c>
      <c r="O6" s="46">
        <v>983</v>
      </c>
      <c r="P6" s="46">
        <v>912</v>
      </c>
    </row>
    <row r="7" spans="1:16" s="6" customFormat="1" ht="18" customHeight="1">
      <c r="A7" s="393" t="s">
        <v>311</v>
      </c>
      <c r="B7" s="31">
        <v>1983</v>
      </c>
      <c r="C7" s="31">
        <v>982</v>
      </c>
      <c r="D7" s="225">
        <v>1001</v>
      </c>
      <c r="E7" s="31">
        <v>2047</v>
      </c>
      <c r="F7" s="31">
        <v>1056</v>
      </c>
      <c r="G7" s="31">
        <v>991</v>
      </c>
      <c r="H7" s="226">
        <v>2405</v>
      </c>
      <c r="I7" s="31">
        <v>1263</v>
      </c>
      <c r="J7" s="225">
        <v>1142</v>
      </c>
      <c r="K7" s="31">
        <v>2345</v>
      </c>
      <c r="L7" s="31">
        <v>1201</v>
      </c>
      <c r="M7" s="225">
        <v>1144</v>
      </c>
      <c r="N7" s="226">
        <v>2285</v>
      </c>
      <c r="O7" s="31">
        <v>1221</v>
      </c>
      <c r="P7" s="31">
        <v>1064</v>
      </c>
    </row>
    <row r="8" spans="1:16" s="6" customFormat="1" ht="18" customHeight="1">
      <c r="A8" s="241" t="s">
        <v>312</v>
      </c>
      <c r="B8" s="46">
        <v>2134</v>
      </c>
      <c r="C8" s="46">
        <v>980</v>
      </c>
      <c r="D8" s="227">
        <v>1154</v>
      </c>
      <c r="E8" s="46">
        <v>1879</v>
      </c>
      <c r="F8" s="46">
        <v>878</v>
      </c>
      <c r="G8" s="46">
        <v>1001</v>
      </c>
      <c r="H8" s="202">
        <v>2123</v>
      </c>
      <c r="I8" s="46">
        <v>1049</v>
      </c>
      <c r="J8" s="227">
        <v>1074</v>
      </c>
      <c r="K8" s="46">
        <v>2455</v>
      </c>
      <c r="L8" s="46">
        <v>1213</v>
      </c>
      <c r="M8" s="227">
        <v>1242</v>
      </c>
      <c r="N8" s="202">
        <v>2396</v>
      </c>
      <c r="O8" s="46">
        <v>1146</v>
      </c>
      <c r="P8" s="46">
        <v>1250</v>
      </c>
    </row>
    <row r="9" spans="1:16" s="6" customFormat="1" ht="18" customHeight="1">
      <c r="A9" s="393" t="s">
        <v>313</v>
      </c>
      <c r="B9" s="31">
        <v>2017</v>
      </c>
      <c r="C9" s="31">
        <v>970</v>
      </c>
      <c r="D9" s="225">
        <v>1047</v>
      </c>
      <c r="E9" s="31">
        <v>2238</v>
      </c>
      <c r="F9" s="31">
        <v>1046</v>
      </c>
      <c r="G9" s="31">
        <v>1192</v>
      </c>
      <c r="H9" s="226">
        <v>2058</v>
      </c>
      <c r="I9" s="31">
        <v>955</v>
      </c>
      <c r="J9" s="225">
        <v>1103</v>
      </c>
      <c r="K9" s="31">
        <v>1879</v>
      </c>
      <c r="L9" s="31">
        <v>847</v>
      </c>
      <c r="M9" s="225">
        <v>1032</v>
      </c>
      <c r="N9" s="226">
        <v>2289</v>
      </c>
      <c r="O9" s="31">
        <v>1071</v>
      </c>
      <c r="P9" s="31">
        <v>1218</v>
      </c>
    </row>
    <row r="10" spans="1:16" s="6" customFormat="1" ht="18" customHeight="1">
      <c r="A10" s="241" t="s">
        <v>314</v>
      </c>
      <c r="B10" s="46">
        <v>2280</v>
      </c>
      <c r="C10" s="46">
        <v>1190</v>
      </c>
      <c r="D10" s="227">
        <v>1090</v>
      </c>
      <c r="E10" s="46">
        <v>2435</v>
      </c>
      <c r="F10" s="46">
        <v>1301</v>
      </c>
      <c r="G10" s="46">
        <v>1134</v>
      </c>
      <c r="H10" s="202">
        <v>2299</v>
      </c>
      <c r="I10" s="46">
        <v>1157</v>
      </c>
      <c r="J10" s="227">
        <v>1142</v>
      </c>
      <c r="K10" s="46">
        <v>1764</v>
      </c>
      <c r="L10" s="46">
        <v>873</v>
      </c>
      <c r="M10" s="227">
        <v>891</v>
      </c>
      <c r="N10" s="202">
        <v>1893</v>
      </c>
      <c r="O10" s="46">
        <v>930</v>
      </c>
      <c r="P10" s="46">
        <v>963</v>
      </c>
    </row>
    <row r="11" spans="1:16" s="6" customFormat="1" ht="18" customHeight="1">
      <c r="A11" s="393" t="s">
        <v>315</v>
      </c>
      <c r="B11" s="31">
        <v>1712</v>
      </c>
      <c r="C11" s="31">
        <v>863</v>
      </c>
      <c r="D11" s="225">
        <v>849</v>
      </c>
      <c r="E11" s="31">
        <v>2563</v>
      </c>
      <c r="F11" s="31">
        <v>1347</v>
      </c>
      <c r="G11" s="31">
        <v>1216</v>
      </c>
      <c r="H11" s="226">
        <v>2408</v>
      </c>
      <c r="I11" s="31">
        <v>1254</v>
      </c>
      <c r="J11" s="225">
        <v>1154</v>
      </c>
      <c r="K11" s="31">
        <v>2098</v>
      </c>
      <c r="L11" s="31">
        <v>1022</v>
      </c>
      <c r="M11" s="225">
        <v>1076</v>
      </c>
      <c r="N11" s="226">
        <v>1855</v>
      </c>
      <c r="O11" s="31">
        <v>879</v>
      </c>
      <c r="P11" s="31">
        <v>976</v>
      </c>
    </row>
    <row r="12" spans="1:16" s="6" customFormat="1" ht="18" customHeight="1">
      <c r="A12" s="241" t="s">
        <v>316</v>
      </c>
      <c r="B12" s="46">
        <v>1803</v>
      </c>
      <c r="C12" s="46">
        <v>880</v>
      </c>
      <c r="D12" s="227">
        <v>923</v>
      </c>
      <c r="E12" s="46">
        <v>1819</v>
      </c>
      <c r="F12" s="46">
        <v>948</v>
      </c>
      <c r="G12" s="46">
        <v>871</v>
      </c>
      <c r="H12" s="202">
        <v>2612</v>
      </c>
      <c r="I12" s="46">
        <v>1379</v>
      </c>
      <c r="J12" s="227">
        <v>1233</v>
      </c>
      <c r="K12" s="46">
        <v>2448</v>
      </c>
      <c r="L12" s="46">
        <v>1249</v>
      </c>
      <c r="M12" s="227">
        <v>1199</v>
      </c>
      <c r="N12" s="202">
        <v>2243</v>
      </c>
      <c r="O12" s="46">
        <v>1114</v>
      </c>
      <c r="P12" s="46">
        <v>1129</v>
      </c>
    </row>
    <row r="13" spans="1:16" s="6" customFormat="1" ht="18" customHeight="1">
      <c r="A13" s="393" t="s">
        <v>317</v>
      </c>
      <c r="B13" s="31">
        <v>1883</v>
      </c>
      <c r="C13" s="31">
        <v>911</v>
      </c>
      <c r="D13" s="225">
        <v>972</v>
      </c>
      <c r="E13" s="31">
        <v>1851</v>
      </c>
      <c r="F13" s="31">
        <v>889</v>
      </c>
      <c r="G13" s="31">
        <v>962</v>
      </c>
      <c r="H13" s="226">
        <v>1887</v>
      </c>
      <c r="I13" s="31">
        <v>962</v>
      </c>
      <c r="J13" s="225">
        <v>925</v>
      </c>
      <c r="K13" s="31">
        <v>2641</v>
      </c>
      <c r="L13" s="31">
        <v>1365</v>
      </c>
      <c r="M13" s="225">
        <v>1276</v>
      </c>
      <c r="N13" s="226">
        <v>2557</v>
      </c>
      <c r="O13" s="31">
        <v>1308</v>
      </c>
      <c r="P13" s="31">
        <v>1249</v>
      </c>
    </row>
    <row r="14" spans="1:16" s="6" customFormat="1" ht="18" customHeight="1">
      <c r="A14" s="241" t="s">
        <v>318</v>
      </c>
      <c r="B14" s="46">
        <v>2012</v>
      </c>
      <c r="C14" s="46">
        <v>968</v>
      </c>
      <c r="D14" s="227">
        <v>1044</v>
      </c>
      <c r="E14" s="46">
        <v>1911</v>
      </c>
      <c r="F14" s="46">
        <v>911</v>
      </c>
      <c r="G14" s="46">
        <v>1000</v>
      </c>
      <c r="H14" s="202">
        <v>1858</v>
      </c>
      <c r="I14" s="46">
        <v>884</v>
      </c>
      <c r="J14" s="227">
        <v>974</v>
      </c>
      <c r="K14" s="46">
        <v>1902</v>
      </c>
      <c r="L14" s="46">
        <v>947</v>
      </c>
      <c r="M14" s="227">
        <v>955</v>
      </c>
      <c r="N14" s="202">
        <v>2663</v>
      </c>
      <c r="O14" s="46">
        <v>1351</v>
      </c>
      <c r="P14" s="46">
        <v>1312</v>
      </c>
    </row>
    <row r="15" spans="1:16" s="6" customFormat="1" ht="18" customHeight="1">
      <c r="A15" s="393" t="s">
        <v>319</v>
      </c>
      <c r="B15" s="31">
        <v>1654</v>
      </c>
      <c r="C15" s="31">
        <v>801</v>
      </c>
      <c r="D15" s="225">
        <v>853</v>
      </c>
      <c r="E15" s="31">
        <v>2028</v>
      </c>
      <c r="F15" s="31">
        <v>961</v>
      </c>
      <c r="G15" s="31">
        <v>1067</v>
      </c>
      <c r="H15" s="226">
        <v>1912</v>
      </c>
      <c r="I15" s="31">
        <v>911</v>
      </c>
      <c r="J15" s="225">
        <v>1001</v>
      </c>
      <c r="K15" s="31">
        <v>1842</v>
      </c>
      <c r="L15" s="31">
        <v>853</v>
      </c>
      <c r="M15" s="225">
        <v>989</v>
      </c>
      <c r="N15" s="226">
        <v>1974</v>
      </c>
      <c r="O15" s="31">
        <v>986</v>
      </c>
      <c r="P15" s="31">
        <v>988</v>
      </c>
    </row>
    <row r="16" spans="1:16" s="6" customFormat="1" ht="18" customHeight="1">
      <c r="A16" s="241" t="s">
        <v>320</v>
      </c>
      <c r="B16" s="46">
        <v>1246</v>
      </c>
      <c r="C16" s="46">
        <v>581</v>
      </c>
      <c r="D16" s="227">
        <v>665</v>
      </c>
      <c r="E16" s="46">
        <v>1712</v>
      </c>
      <c r="F16" s="46">
        <v>819</v>
      </c>
      <c r="G16" s="46">
        <v>893</v>
      </c>
      <c r="H16" s="202">
        <v>2052</v>
      </c>
      <c r="I16" s="46">
        <v>963</v>
      </c>
      <c r="J16" s="227">
        <v>1089</v>
      </c>
      <c r="K16" s="46">
        <v>1893</v>
      </c>
      <c r="L16" s="46">
        <v>865</v>
      </c>
      <c r="M16" s="227">
        <v>1028</v>
      </c>
      <c r="N16" s="202">
        <v>1905</v>
      </c>
      <c r="O16" s="46">
        <v>878</v>
      </c>
      <c r="P16" s="46">
        <v>1027</v>
      </c>
    </row>
    <row r="17" spans="1:16" s="6" customFormat="1" ht="18" customHeight="1">
      <c r="A17" s="393" t="s">
        <v>321</v>
      </c>
      <c r="B17" s="31">
        <v>1199</v>
      </c>
      <c r="C17" s="31">
        <v>539</v>
      </c>
      <c r="D17" s="225">
        <v>660</v>
      </c>
      <c r="E17" s="31">
        <v>1235</v>
      </c>
      <c r="F17" s="31">
        <v>560</v>
      </c>
      <c r="G17" s="31">
        <v>675</v>
      </c>
      <c r="H17" s="226">
        <v>1660</v>
      </c>
      <c r="I17" s="31">
        <v>785</v>
      </c>
      <c r="J17" s="225">
        <v>875</v>
      </c>
      <c r="K17" s="31">
        <v>2049</v>
      </c>
      <c r="L17" s="31">
        <v>961</v>
      </c>
      <c r="M17" s="225">
        <v>1088</v>
      </c>
      <c r="N17" s="226">
        <v>1930</v>
      </c>
      <c r="O17" s="31">
        <v>890</v>
      </c>
      <c r="P17" s="31">
        <v>1040</v>
      </c>
    </row>
    <row r="18" spans="1:16" s="6" customFormat="1" ht="18" customHeight="1">
      <c r="A18" s="241" t="s">
        <v>322</v>
      </c>
      <c r="B18" s="46">
        <v>974</v>
      </c>
      <c r="C18" s="46">
        <v>480</v>
      </c>
      <c r="D18" s="227">
        <v>494</v>
      </c>
      <c r="E18" s="46">
        <v>1118</v>
      </c>
      <c r="F18" s="46">
        <v>495</v>
      </c>
      <c r="G18" s="46">
        <v>623</v>
      </c>
      <c r="H18" s="202">
        <v>1173</v>
      </c>
      <c r="I18" s="46">
        <v>527</v>
      </c>
      <c r="J18" s="227">
        <v>646</v>
      </c>
      <c r="K18" s="46">
        <v>1582</v>
      </c>
      <c r="L18" s="46">
        <v>713</v>
      </c>
      <c r="M18" s="227">
        <v>869</v>
      </c>
      <c r="N18" s="202">
        <v>1986</v>
      </c>
      <c r="O18" s="46">
        <v>904</v>
      </c>
      <c r="P18" s="46">
        <v>1082</v>
      </c>
    </row>
    <row r="19" spans="1:16" s="6" customFormat="1" ht="18" customHeight="1">
      <c r="A19" s="393" t="s">
        <v>323</v>
      </c>
      <c r="B19" s="31">
        <v>787</v>
      </c>
      <c r="C19" s="31">
        <v>339</v>
      </c>
      <c r="D19" s="225">
        <v>448</v>
      </c>
      <c r="E19" s="31">
        <v>881</v>
      </c>
      <c r="F19" s="31">
        <v>415</v>
      </c>
      <c r="G19" s="31">
        <v>466</v>
      </c>
      <c r="H19" s="226">
        <v>1014</v>
      </c>
      <c r="I19" s="31">
        <v>413</v>
      </c>
      <c r="J19" s="225">
        <v>601</v>
      </c>
      <c r="K19" s="31">
        <v>1089</v>
      </c>
      <c r="L19" s="31">
        <v>473</v>
      </c>
      <c r="M19" s="225">
        <v>616</v>
      </c>
      <c r="N19" s="226">
        <v>1511</v>
      </c>
      <c r="O19" s="31">
        <v>663</v>
      </c>
      <c r="P19" s="31">
        <v>848</v>
      </c>
    </row>
    <row r="20" spans="1:16" s="6" customFormat="1" ht="18" customHeight="1">
      <c r="A20" s="241" t="s">
        <v>324</v>
      </c>
      <c r="B20" s="46">
        <v>565</v>
      </c>
      <c r="C20" s="46">
        <v>261</v>
      </c>
      <c r="D20" s="227">
        <v>304</v>
      </c>
      <c r="E20" s="46">
        <v>643</v>
      </c>
      <c r="F20" s="46">
        <v>260</v>
      </c>
      <c r="G20" s="46">
        <v>383</v>
      </c>
      <c r="H20" s="202">
        <v>749</v>
      </c>
      <c r="I20" s="46">
        <v>334</v>
      </c>
      <c r="J20" s="227">
        <v>415</v>
      </c>
      <c r="K20" s="46">
        <v>884</v>
      </c>
      <c r="L20" s="46">
        <v>347</v>
      </c>
      <c r="M20" s="227">
        <v>537</v>
      </c>
      <c r="N20" s="202">
        <v>967</v>
      </c>
      <c r="O20" s="46">
        <v>412</v>
      </c>
      <c r="P20" s="46">
        <v>555</v>
      </c>
    </row>
    <row r="21" spans="1:16" s="6" customFormat="1" ht="18" customHeight="1">
      <c r="A21" s="393" t="s">
        <v>325</v>
      </c>
      <c r="B21" s="31">
        <v>301</v>
      </c>
      <c r="C21" s="31">
        <v>134</v>
      </c>
      <c r="D21" s="225">
        <v>167</v>
      </c>
      <c r="E21" s="31">
        <v>411</v>
      </c>
      <c r="F21" s="31">
        <v>169</v>
      </c>
      <c r="G21" s="31">
        <v>242</v>
      </c>
      <c r="H21" s="226">
        <v>462</v>
      </c>
      <c r="I21" s="31">
        <v>172</v>
      </c>
      <c r="J21" s="225">
        <v>290</v>
      </c>
      <c r="K21" s="31">
        <v>558</v>
      </c>
      <c r="L21" s="31">
        <v>222</v>
      </c>
      <c r="M21" s="225">
        <v>336</v>
      </c>
      <c r="N21" s="226">
        <v>695</v>
      </c>
      <c r="O21" s="31">
        <v>249</v>
      </c>
      <c r="P21" s="31">
        <v>446</v>
      </c>
    </row>
    <row r="22" spans="1:16" s="6" customFormat="1" ht="18" customHeight="1">
      <c r="A22" s="241" t="s">
        <v>326</v>
      </c>
      <c r="B22" s="46">
        <v>123</v>
      </c>
      <c r="C22" s="46">
        <v>39</v>
      </c>
      <c r="D22" s="227">
        <v>84</v>
      </c>
      <c r="E22" s="46">
        <v>184</v>
      </c>
      <c r="F22" s="46">
        <v>76</v>
      </c>
      <c r="G22" s="46">
        <v>108</v>
      </c>
      <c r="H22" s="202">
        <v>240</v>
      </c>
      <c r="I22" s="46">
        <v>91</v>
      </c>
      <c r="J22" s="227">
        <v>149</v>
      </c>
      <c r="K22" s="46">
        <v>269</v>
      </c>
      <c r="L22" s="46">
        <v>87</v>
      </c>
      <c r="M22" s="227">
        <v>182</v>
      </c>
      <c r="N22" s="202">
        <v>349</v>
      </c>
      <c r="O22" s="46">
        <v>134</v>
      </c>
      <c r="P22" s="46">
        <v>215</v>
      </c>
    </row>
    <row r="23" spans="1:16" s="6" customFormat="1" ht="18" customHeight="1">
      <c r="A23" s="393" t="s">
        <v>327</v>
      </c>
      <c r="B23" s="31">
        <v>30</v>
      </c>
      <c r="C23" s="31">
        <v>10</v>
      </c>
      <c r="D23" s="225">
        <v>20</v>
      </c>
      <c r="E23" s="31">
        <v>46</v>
      </c>
      <c r="F23" s="31">
        <v>12</v>
      </c>
      <c r="G23" s="31">
        <v>34</v>
      </c>
      <c r="H23" s="226">
        <v>75</v>
      </c>
      <c r="I23" s="31">
        <v>32</v>
      </c>
      <c r="J23" s="225">
        <v>43</v>
      </c>
      <c r="K23" s="31">
        <v>93</v>
      </c>
      <c r="L23" s="31">
        <v>34</v>
      </c>
      <c r="M23" s="225">
        <v>59</v>
      </c>
      <c r="N23" s="226">
        <v>119</v>
      </c>
      <c r="O23" s="31">
        <v>30</v>
      </c>
      <c r="P23" s="31">
        <v>89</v>
      </c>
    </row>
    <row r="24" spans="1:16" s="6" customFormat="1" ht="18" customHeight="1">
      <c r="A24" s="241" t="s">
        <v>328</v>
      </c>
      <c r="B24" s="46">
        <v>2</v>
      </c>
      <c r="C24" s="46">
        <v>1</v>
      </c>
      <c r="D24" s="227">
        <v>1</v>
      </c>
      <c r="E24" s="46">
        <v>9</v>
      </c>
      <c r="F24" s="46">
        <v>3</v>
      </c>
      <c r="G24" s="46">
        <v>6</v>
      </c>
      <c r="H24" s="202">
        <v>14</v>
      </c>
      <c r="I24" s="46">
        <v>2</v>
      </c>
      <c r="J24" s="227">
        <v>12</v>
      </c>
      <c r="K24" s="46">
        <v>19</v>
      </c>
      <c r="L24" s="46">
        <v>6</v>
      </c>
      <c r="M24" s="227">
        <v>13</v>
      </c>
      <c r="N24" s="202">
        <v>28</v>
      </c>
      <c r="O24" s="46">
        <v>8</v>
      </c>
      <c r="P24" s="46">
        <v>20</v>
      </c>
    </row>
    <row r="25" spans="1:16" s="6" customFormat="1" ht="18" customHeight="1">
      <c r="A25" s="393" t="s">
        <v>329</v>
      </c>
      <c r="B25" s="31">
        <v>0</v>
      </c>
      <c r="C25" s="31">
        <v>0</v>
      </c>
      <c r="D25" s="225">
        <v>0</v>
      </c>
      <c r="E25" s="31">
        <v>0</v>
      </c>
      <c r="F25" s="31">
        <v>0</v>
      </c>
      <c r="G25" s="31">
        <v>0</v>
      </c>
      <c r="H25" s="226">
        <v>2</v>
      </c>
      <c r="I25" s="31">
        <v>0</v>
      </c>
      <c r="J25" s="225">
        <v>2</v>
      </c>
      <c r="K25" s="31">
        <v>5</v>
      </c>
      <c r="L25" s="31">
        <v>0</v>
      </c>
      <c r="M25" s="225">
        <v>5</v>
      </c>
      <c r="N25" s="226">
        <v>1</v>
      </c>
      <c r="O25" s="31">
        <v>0</v>
      </c>
      <c r="P25" s="31">
        <v>1</v>
      </c>
    </row>
    <row r="26" spans="1:16" s="6" customFormat="1" ht="18" customHeight="1">
      <c r="A26" s="241" t="s">
        <v>330</v>
      </c>
      <c r="B26" s="46">
        <v>0</v>
      </c>
      <c r="C26" s="46">
        <v>0</v>
      </c>
      <c r="D26" s="227">
        <v>0</v>
      </c>
      <c r="E26" s="46">
        <v>2</v>
      </c>
      <c r="F26" s="46">
        <v>1</v>
      </c>
      <c r="G26" s="46">
        <v>1</v>
      </c>
      <c r="H26" s="202">
        <v>0</v>
      </c>
      <c r="I26" s="46">
        <v>0</v>
      </c>
      <c r="J26" s="227">
        <v>0</v>
      </c>
      <c r="K26" s="46">
        <v>41</v>
      </c>
      <c r="L26" s="46">
        <v>23</v>
      </c>
      <c r="M26" s="227">
        <v>18</v>
      </c>
      <c r="N26" s="202">
        <v>0</v>
      </c>
      <c r="O26" s="46">
        <v>0</v>
      </c>
      <c r="P26" s="46">
        <v>0</v>
      </c>
    </row>
    <row r="27" spans="1:16" s="6" customFormat="1" ht="18" customHeight="1">
      <c r="A27" s="675" t="s">
        <v>331</v>
      </c>
      <c r="B27" s="39">
        <v>26629</v>
      </c>
      <c r="C27" s="39">
        <v>12949</v>
      </c>
      <c r="D27" s="228">
        <v>13680</v>
      </c>
      <c r="E27" s="39">
        <v>29276</v>
      </c>
      <c r="F27" s="39">
        <v>14351</v>
      </c>
      <c r="G27" s="39">
        <v>14925</v>
      </c>
      <c r="H27" s="229">
        <v>31306</v>
      </c>
      <c r="I27" s="39">
        <v>15352</v>
      </c>
      <c r="J27" s="228">
        <v>15954</v>
      </c>
      <c r="K27" s="39">
        <v>31753</v>
      </c>
      <c r="L27" s="39">
        <v>15325</v>
      </c>
      <c r="M27" s="228">
        <v>16428</v>
      </c>
      <c r="N27" s="229">
        <v>33058</v>
      </c>
      <c r="O27" s="39">
        <v>15944</v>
      </c>
      <c r="P27" s="39">
        <v>17114</v>
      </c>
    </row>
    <row r="28" spans="1:16" s="6" customFormat="1" ht="18" customHeight="1">
      <c r="A28" s="169"/>
      <c r="B28" s="169"/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</row>
    <row r="29" spans="1:16" s="6" customFormat="1" ht="18" customHeight="1">
      <c r="A29" s="1183" t="s">
        <v>88</v>
      </c>
      <c r="B29" s="1164" t="s">
        <v>332</v>
      </c>
      <c r="C29" s="1164"/>
      <c r="D29" s="1164"/>
      <c r="E29" s="1164" t="s">
        <v>333</v>
      </c>
      <c r="F29" s="1164"/>
      <c r="G29" s="1185"/>
      <c r="H29" s="1164" t="s">
        <v>272</v>
      </c>
      <c r="I29" s="1164"/>
      <c r="J29" s="1185"/>
      <c r="K29" s="1164" t="s">
        <v>242</v>
      </c>
      <c r="L29" s="1164"/>
      <c r="M29" s="1164"/>
      <c r="N29" s="1164" t="s">
        <v>158</v>
      </c>
      <c r="O29" s="1164"/>
      <c r="P29" s="1185"/>
    </row>
    <row r="30" spans="1:16" s="6" customFormat="1" ht="18" customHeight="1">
      <c r="A30" s="1184"/>
      <c r="B30" s="398" t="s">
        <v>308</v>
      </c>
      <c r="C30" s="398" t="s">
        <v>138</v>
      </c>
      <c r="D30" s="398" t="s">
        <v>139</v>
      </c>
      <c r="E30" s="398" t="s">
        <v>308</v>
      </c>
      <c r="F30" s="398" t="s">
        <v>138</v>
      </c>
      <c r="G30" s="399" t="s">
        <v>139</v>
      </c>
      <c r="H30" s="398" t="s">
        <v>308</v>
      </c>
      <c r="I30" s="398" t="s">
        <v>138</v>
      </c>
      <c r="J30" s="399" t="s">
        <v>139</v>
      </c>
      <c r="K30" s="398" t="s">
        <v>308</v>
      </c>
      <c r="L30" s="398" t="s">
        <v>138</v>
      </c>
      <c r="M30" s="398" t="s">
        <v>139</v>
      </c>
      <c r="N30" s="398" t="s">
        <v>308</v>
      </c>
      <c r="O30" s="398" t="s">
        <v>138</v>
      </c>
      <c r="P30" s="399" t="s">
        <v>139</v>
      </c>
    </row>
    <row r="31" spans="1:16" s="6" customFormat="1" ht="18" customHeight="1">
      <c r="A31" s="393" t="s">
        <v>309</v>
      </c>
      <c r="B31" s="31">
        <v>1458</v>
      </c>
      <c r="C31" s="31">
        <v>735</v>
      </c>
      <c r="D31" s="225">
        <v>723</v>
      </c>
      <c r="E31" s="31">
        <v>1429</v>
      </c>
      <c r="F31" s="31">
        <v>723</v>
      </c>
      <c r="G31" s="31">
        <v>706</v>
      </c>
      <c r="H31" s="226">
        <f>SUM(I31:J31)</f>
        <v>1401</v>
      </c>
      <c r="I31" s="31">
        <v>690</v>
      </c>
      <c r="J31" s="31">
        <v>711</v>
      </c>
      <c r="K31" s="226">
        <f>SUM(L31:M31)</f>
        <v>1267</v>
      </c>
      <c r="L31" s="31">
        <v>647</v>
      </c>
      <c r="M31" s="225">
        <v>620</v>
      </c>
      <c r="N31" s="226">
        <f>SUM(O31:P31)</f>
        <v>1154</v>
      </c>
      <c r="O31" s="31">
        <v>581</v>
      </c>
      <c r="P31" s="31">
        <v>573</v>
      </c>
    </row>
    <row r="32" spans="1:16" s="6" customFormat="1" ht="18" customHeight="1">
      <c r="A32" s="241" t="s">
        <v>310</v>
      </c>
      <c r="B32" s="46">
        <v>1661</v>
      </c>
      <c r="C32" s="46">
        <v>889</v>
      </c>
      <c r="D32" s="227">
        <v>772</v>
      </c>
      <c r="E32" s="46">
        <v>1584</v>
      </c>
      <c r="F32" s="46">
        <v>793</v>
      </c>
      <c r="G32" s="46">
        <v>791</v>
      </c>
      <c r="H32" s="202">
        <f t="shared" ref="H32:H52" si="0">SUM(I32:J32)</f>
        <v>1627</v>
      </c>
      <c r="I32" s="46">
        <v>814</v>
      </c>
      <c r="J32" s="46">
        <v>813</v>
      </c>
      <c r="K32" s="202">
        <f>SUM(L32:M32)</f>
        <v>1482</v>
      </c>
      <c r="L32" s="46">
        <v>727</v>
      </c>
      <c r="M32" s="227">
        <v>755</v>
      </c>
      <c r="N32" s="202">
        <f t="shared" ref="N32:N51" si="1">SUM(O32:P32)</f>
        <v>1459</v>
      </c>
      <c r="O32" s="46">
        <v>754</v>
      </c>
      <c r="P32" s="46">
        <v>705</v>
      </c>
    </row>
    <row r="33" spans="1:16" s="6" customFormat="1" ht="18" customHeight="1">
      <c r="A33" s="393" t="s">
        <v>311</v>
      </c>
      <c r="B33" s="31">
        <v>2054</v>
      </c>
      <c r="C33" s="31">
        <v>1059</v>
      </c>
      <c r="D33" s="225">
        <v>995</v>
      </c>
      <c r="E33" s="31">
        <v>1748</v>
      </c>
      <c r="F33" s="31">
        <v>951</v>
      </c>
      <c r="G33" s="31">
        <v>797</v>
      </c>
      <c r="H33" s="226">
        <f t="shared" si="0"/>
        <v>1655</v>
      </c>
      <c r="I33" s="31">
        <v>840</v>
      </c>
      <c r="J33" s="31">
        <v>815</v>
      </c>
      <c r="K33" s="226">
        <f t="shared" ref="K33:K52" si="2">SUM(L33:M33)</f>
        <v>1644</v>
      </c>
      <c r="L33" s="31">
        <v>821</v>
      </c>
      <c r="M33" s="225">
        <v>823</v>
      </c>
      <c r="N33" s="226">
        <f t="shared" si="1"/>
        <v>1534</v>
      </c>
      <c r="O33" s="31">
        <v>765</v>
      </c>
      <c r="P33" s="31">
        <v>769</v>
      </c>
    </row>
    <row r="34" spans="1:16" s="6" customFormat="1" ht="18" customHeight="1">
      <c r="A34" s="241" t="s">
        <v>312</v>
      </c>
      <c r="B34" s="46">
        <v>2301</v>
      </c>
      <c r="C34" s="46">
        <v>1147</v>
      </c>
      <c r="D34" s="227">
        <v>1154</v>
      </c>
      <c r="E34" s="46">
        <v>1984</v>
      </c>
      <c r="F34" s="46">
        <v>985</v>
      </c>
      <c r="G34" s="46">
        <v>999</v>
      </c>
      <c r="H34" s="202">
        <f t="shared" si="0"/>
        <v>1693</v>
      </c>
      <c r="I34" s="46">
        <v>886</v>
      </c>
      <c r="J34" s="46">
        <v>807</v>
      </c>
      <c r="K34" s="202">
        <f t="shared" si="2"/>
        <v>1662</v>
      </c>
      <c r="L34" s="46">
        <v>813</v>
      </c>
      <c r="M34" s="227">
        <v>849</v>
      </c>
      <c r="N34" s="202">
        <f t="shared" si="1"/>
        <v>1631</v>
      </c>
      <c r="O34" s="46">
        <v>781</v>
      </c>
      <c r="P34" s="46">
        <v>850</v>
      </c>
    </row>
    <row r="35" spans="1:16" s="6" customFormat="1" ht="18" customHeight="1">
      <c r="A35" s="393" t="s">
        <v>313</v>
      </c>
      <c r="B35" s="31">
        <v>2352</v>
      </c>
      <c r="C35" s="31">
        <v>1052</v>
      </c>
      <c r="D35" s="225">
        <v>1300</v>
      </c>
      <c r="E35" s="31">
        <v>2190</v>
      </c>
      <c r="F35" s="31">
        <v>1047</v>
      </c>
      <c r="G35" s="31">
        <v>1143</v>
      </c>
      <c r="H35" s="226">
        <f t="shared" si="0"/>
        <v>1851</v>
      </c>
      <c r="I35" s="31">
        <v>863</v>
      </c>
      <c r="J35" s="31">
        <v>988</v>
      </c>
      <c r="K35" s="226">
        <f t="shared" si="2"/>
        <v>1820</v>
      </c>
      <c r="L35" s="31">
        <v>916</v>
      </c>
      <c r="M35" s="225">
        <v>904</v>
      </c>
      <c r="N35" s="226">
        <f t="shared" si="1"/>
        <v>1805</v>
      </c>
      <c r="O35" s="31">
        <v>853</v>
      </c>
      <c r="P35" s="31">
        <v>952</v>
      </c>
    </row>
    <row r="36" spans="1:16" s="6" customFormat="1" ht="18" customHeight="1">
      <c r="A36" s="241" t="s">
        <v>314</v>
      </c>
      <c r="B36" s="46">
        <v>2358</v>
      </c>
      <c r="C36" s="46">
        <v>1217</v>
      </c>
      <c r="D36" s="227">
        <v>1141</v>
      </c>
      <c r="E36" s="46">
        <v>2223</v>
      </c>
      <c r="F36" s="46">
        <v>1098</v>
      </c>
      <c r="G36" s="46">
        <v>1125</v>
      </c>
      <c r="H36" s="202">
        <f t="shared" si="0"/>
        <v>2050</v>
      </c>
      <c r="I36" s="46">
        <v>1058</v>
      </c>
      <c r="J36" s="46">
        <v>992</v>
      </c>
      <c r="K36" s="202">
        <f t="shared" si="2"/>
        <v>1652</v>
      </c>
      <c r="L36" s="46">
        <v>839</v>
      </c>
      <c r="M36" s="227">
        <v>813</v>
      </c>
      <c r="N36" s="202">
        <f t="shared" si="1"/>
        <v>1442</v>
      </c>
      <c r="O36" s="46">
        <v>776</v>
      </c>
      <c r="P36" s="46">
        <v>666</v>
      </c>
    </row>
    <row r="37" spans="1:16" s="6" customFormat="1" ht="18" customHeight="1">
      <c r="A37" s="393" t="s">
        <v>315</v>
      </c>
      <c r="B37" s="31">
        <v>1983</v>
      </c>
      <c r="C37" s="31">
        <v>1016</v>
      </c>
      <c r="D37" s="225">
        <v>967</v>
      </c>
      <c r="E37" s="31">
        <v>2372</v>
      </c>
      <c r="F37" s="31">
        <v>1269</v>
      </c>
      <c r="G37" s="31">
        <v>1103</v>
      </c>
      <c r="H37" s="226">
        <f t="shared" si="0"/>
        <v>2143</v>
      </c>
      <c r="I37" s="31">
        <v>1072</v>
      </c>
      <c r="J37" s="31">
        <v>1071</v>
      </c>
      <c r="K37" s="226">
        <f t="shared" si="2"/>
        <v>1849</v>
      </c>
      <c r="L37" s="31">
        <v>967</v>
      </c>
      <c r="M37" s="225">
        <v>882</v>
      </c>
      <c r="N37" s="226">
        <f t="shared" si="1"/>
        <v>1534</v>
      </c>
      <c r="O37" s="31">
        <v>752</v>
      </c>
      <c r="P37" s="31">
        <v>782</v>
      </c>
    </row>
    <row r="38" spans="1:16" s="6" customFormat="1" ht="18" customHeight="1">
      <c r="A38" s="241" t="s">
        <v>316</v>
      </c>
      <c r="B38" s="46">
        <v>2042</v>
      </c>
      <c r="C38" s="46">
        <v>1012</v>
      </c>
      <c r="D38" s="227">
        <v>1030</v>
      </c>
      <c r="E38" s="46">
        <v>2056</v>
      </c>
      <c r="F38" s="46">
        <v>1029</v>
      </c>
      <c r="G38" s="46">
        <v>1027</v>
      </c>
      <c r="H38" s="202">
        <f t="shared" si="0"/>
        <v>2362</v>
      </c>
      <c r="I38" s="46">
        <v>1230</v>
      </c>
      <c r="J38" s="46">
        <v>1132</v>
      </c>
      <c r="K38" s="202">
        <f t="shared" si="2"/>
        <v>2189</v>
      </c>
      <c r="L38" s="46">
        <v>1099</v>
      </c>
      <c r="M38" s="227">
        <v>1090</v>
      </c>
      <c r="N38" s="202">
        <f t="shared" si="1"/>
        <v>1931</v>
      </c>
      <c r="O38" s="46">
        <v>997</v>
      </c>
      <c r="P38" s="46">
        <v>934</v>
      </c>
    </row>
    <row r="39" spans="1:16" s="6" customFormat="1" ht="18" customHeight="1">
      <c r="A39" s="393" t="s">
        <v>317</v>
      </c>
      <c r="B39" s="31">
        <v>2401</v>
      </c>
      <c r="C39" s="31">
        <v>1191</v>
      </c>
      <c r="D39" s="225">
        <v>1210</v>
      </c>
      <c r="E39" s="31">
        <v>2019</v>
      </c>
      <c r="F39" s="31">
        <v>990</v>
      </c>
      <c r="G39" s="31">
        <v>1029</v>
      </c>
      <c r="H39" s="226">
        <f t="shared" si="0"/>
        <v>2032</v>
      </c>
      <c r="I39" s="31">
        <v>984</v>
      </c>
      <c r="J39" s="31">
        <v>1048</v>
      </c>
      <c r="K39" s="226">
        <f t="shared" si="2"/>
        <v>2354</v>
      </c>
      <c r="L39" s="31">
        <v>1202</v>
      </c>
      <c r="M39" s="225">
        <v>1152</v>
      </c>
      <c r="N39" s="226">
        <f t="shared" si="1"/>
        <v>2210</v>
      </c>
      <c r="O39" s="31">
        <v>1081</v>
      </c>
      <c r="P39" s="31">
        <v>1129</v>
      </c>
    </row>
    <row r="40" spans="1:16" s="6" customFormat="1" ht="18" customHeight="1">
      <c r="A40" s="241" t="s">
        <v>318</v>
      </c>
      <c r="B40" s="46">
        <v>2671</v>
      </c>
      <c r="C40" s="46">
        <v>1380</v>
      </c>
      <c r="D40" s="227">
        <v>1291</v>
      </c>
      <c r="E40" s="46">
        <v>2387</v>
      </c>
      <c r="F40" s="46">
        <v>1177</v>
      </c>
      <c r="G40" s="46">
        <v>1210</v>
      </c>
      <c r="H40" s="202">
        <f t="shared" si="0"/>
        <v>2008</v>
      </c>
      <c r="I40" s="46">
        <v>983</v>
      </c>
      <c r="J40" s="46">
        <v>1025</v>
      </c>
      <c r="K40" s="202">
        <f t="shared" si="2"/>
        <v>1991</v>
      </c>
      <c r="L40" s="46">
        <v>966</v>
      </c>
      <c r="M40" s="227">
        <v>1025</v>
      </c>
      <c r="N40" s="202">
        <f t="shared" si="1"/>
        <v>2347</v>
      </c>
      <c r="O40" s="46">
        <v>1177</v>
      </c>
      <c r="P40" s="46">
        <v>1170</v>
      </c>
    </row>
    <row r="41" spans="1:16" s="6" customFormat="1" ht="18" customHeight="1">
      <c r="A41" s="393" t="s">
        <v>319</v>
      </c>
      <c r="B41" s="31">
        <v>2707</v>
      </c>
      <c r="C41" s="31">
        <v>1360</v>
      </c>
      <c r="D41" s="225">
        <v>1347</v>
      </c>
      <c r="E41" s="31">
        <v>2708</v>
      </c>
      <c r="F41" s="31">
        <v>1388</v>
      </c>
      <c r="G41" s="31">
        <v>1320</v>
      </c>
      <c r="H41" s="226">
        <f t="shared" si="0"/>
        <v>2331</v>
      </c>
      <c r="I41" s="31">
        <v>1152</v>
      </c>
      <c r="J41" s="31">
        <v>1179</v>
      </c>
      <c r="K41" s="226">
        <f t="shared" si="2"/>
        <v>1999</v>
      </c>
      <c r="L41" s="31">
        <v>970</v>
      </c>
      <c r="M41" s="225">
        <v>1029</v>
      </c>
      <c r="N41" s="226">
        <f t="shared" si="1"/>
        <v>1963</v>
      </c>
      <c r="O41" s="31">
        <v>940</v>
      </c>
      <c r="P41" s="31">
        <v>1023</v>
      </c>
    </row>
    <row r="42" spans="1:16" s="6" customFormat="1" ht="18" customHeight="1">
      <c r="A42" s="241" t="s">
        <v>320</v>
      </c>
      <c r="B42" s="46">
        <v>2024</v>
      </c>
      <c r="C42" s="46">
        <v>982</v>
      </c>
      <c r="D42" s="227">
        <v>1042</v>
      </c>
      <c r="E42" s="46">
        <v>2787</v>
      </c>
      <c r="F42" s="46">
        <v>1429</v>
      </c>
      <c r="G42" s="46">
        <v>1358</v>
      </c>
      <c r="H42" s="202">
        <f t="shared" si="0"/>
        <v>2673</v>
      </c>
      <c r="I42" s="46">
        <v>1351</v>
      </c>
      <c r="J42" s="46">
        <v>1322</v>
      </c>
      <c r="K42" s="202">
        <f t="shared" si="2"/>
        <v>2281</v>
      </c>
      <c r="L42" s="46">
        <v>1109</v>
      </c>
      <c r="M42" s="227">
        <v>1172</v>
      </c>
      <c r="N42" s="202">
        <f t="shared" si="1"/>
        <v>1963</v>
      </c>
      <c r="O42" s="46">
        <v>942</v>
      </c>
      <c r="P42" s="46">
        <v>1021</v>
      </c>
    </row>
    <row r="43" spans="1:16" s="6" customFormat="1" ht="18" customHeight="1">
      <c r="A43" s="393" t="s">
        <v>321</v>
      </c>
      <c r="B43" s="31">
        <v>1969</v>
      </c>
      <c r="C43" s="31">
        <v>913</v>
      </c>
      <c r="D43" s="225">
        <v>1056</v>
      </c>
      <c r="E43" s="31">
        <v>2084</v>
      </c>
      <c r="F43" s="31">
        <v>1005</v>
      </c>
      <c r="G43" s="31">
        <v>1079</v>
      </c>
      <c r="H43" s="226">
        <f t="shared" si="0"/>
        <v>2820</v>
      </c>
      <c r="I43" s="31">
        <v>1427</v>
      </c>
      <c r="J43" s="31">
        <v>1393</v>
      </c>
      <c r="K43" s="226">
        <f t="shared" si="2"/>
        <v>2649</v>
      </c>
      <c r="L43" s="31">
        <v>1324</v>
      </c>
      <c r="M43" s="225">
        <v>1325</v>
      </c>
      <c r="N43" s="226">
        <f t="shared" si="1"/>
        <v>2279</v>
      </c>
      <c r="O43" s="31">
        <v>1079</v>
      </c>
      <c r="P43" s="31">
        <v>1200</v>
      </c>
    </row>
    <row r="44" spans="1:16" s="6" customFormat="1" ht="18" customHeight="1">
      <c r="A44" s="241" t="s">
        <v>322</v>
      </c>
      <c r="B44" s="46">
        <v>1905</v>
      </c>
      <c r="C44" s="46">
        <v>856</v>
      </c>
      <c r="D44" s="227">
        <v>1049</v>
      </c>
      <c r="E44" s="46">
        <v>1937</v>
      </c>
      <c r="F44" s="46">
        <v>894</v>
      </c>
      <c r="G44" s="46">
        <v>1043</v>
      </c>
      <c r="H44" s="202">
        <f t="shared" si="0"/>
        <v>2059</v>
      </c>
      <c r="I44" s="46">
        <v>969</v>
      </c>
      <c r="J44" s="46">
        <v>1090</v>
      </c>
      <c r="K44" s="202">
        <f t="shared" si="2"/>
        <v>2721</v>
      </c>
      <c r="L44" s="46">
        <v>1345</v>
      </c>
      <c r="M44" s="227">
        <v>1376</v>
      </c>
      <c r="N44" s="202">
        <f t="shared" si="1"/>
        <v>2549</v>
      </c>
      <c r="O44" s="46">
        <v>1250</v>
      </c>
      <c r="P44" s="46">
        <v>1299</v>
      </c>
    </row>
    <row r="45" spans="1:16" s="6" customFormat="1" ht="18" customHeight="1">
      <c r="A45" s="393" t="s">
        <v>323</v>
      </c>
      <c r="B45" s="31">
        <v>1836</v>
      </c>
      <c r="C45" s="31">
        <v>815</v>
      </c>
      <c r="D45" s="225">
        <v>1021</v>
      </c>
      <c r="E45" s="31">
        <v>1823</v>
      </c>
      <c r="F45" s="31">
        <v>799</v>
      </c>
      <c r="G45" s="31">
        <v>1024</v>
      </c>
      <c r="H45" s="226">
        <f t="shared" si="0"/>
        <v>1879</v>
      </c>
      <c r="I45" s="31">
        <v>845</v>
      </c>
      <c r="J45" s="31">
        <v>1034</v>
      </c>
      <c r="K45" s="226">
        <f t="shared" si="2"/>
        <v>1927</v>
      </c>
      <c r="L45" s="31">
        <v>877</v>
      </c>
      <c r="M45" s="225">
        <v>1050</v>
      </c>
      <c r="N45" s="226">
        <f t="shared" si="1"/>
        <v>2572</v>
      </c>
      <c r="O45" s="31">
        <v>1229</v>
      </c>
      <c r="P45" s="31">
        <v>1343</v>
      </c>
    </row>
    <row r="46" spans="1:16" s="6" customFormat="1" ht="18" customHeight="1">
      <c r="A46" s="241" t="s">
        <v>324</v>
      </c>
      <c r="B46" s="46">
        <v>1392</v>
      </c>
      <c r="C46" s="46">
        <v>571</v>
      </c>
      <c r="D46" s="227">
        <v>821</v>
      </c>
      <c r="E46" s="46">
        <v>1725</v>
      </c>
      <c r="F46" s="46">
        <v>735</v>
      </c>
      <c r="G46" s="46">
        <v>990</v>
      </c>
      <c r="H46" s="202">
        <f t="shared" si="0"/>
        <v>1687</v>
      </c>
      <c r="I46" s="46">
        <v>708</v>
      </c>
      <c r="J46" s="46">
        <v>979</v>
      </c>
      <c r="K46" s="202">
        <f t="shared" si="2"/>
        <v>1740</v>
      </c>
      <c r="L46" s="46">
        <v>759</v>
      </c>
      <c r="M46" s="227">
        <v>981</v>
      </c>
      <c r="N46" s="202">
        <f t="shared" si="1"/>
        <v>1776</v>
      </c>
      <c r="O46" s="46">
        <v>780</v>
      </c>
      <c r="P46" s="46">
        <v>996</v>
      </c>
    </row>
    <row r="47" spans="1:16" s="6" customFormat="1" ht="18" customHeight="1">
      <c r="A47" s="393" t="s">
        <v>325</v>
      </c>
      <c r="B47" s="31">
        <v>827</v>
      </c>
      <c r="C47" s="31">
        <v>314</v>
      </c>
      <c r="D47" s="225">
        <v>513</v>
      </c>
      <c r="E47" s="31">
        <v>1168</v>
      </c>
      <c r="F47" s="31">
        <v>461</v>
      </c>
      <c r="G47" s="31">
        <v>707</v>
      </c>
      <c r="H47" s="226">
        <f t="shared" si="0"/>
        <v>1433</v>
      </c>
      <c r="I47" s="31">
        <v>556</v>
      </c>
      <c r="J47" s="31">
        <v>877</v>
      </c>
      <c r="K47" s="226">
        <f t="shared" si="2"/>
        <v>1414</v>
      </c>
      <c r="L47" s="31">
        <v>540</v>
      </c>
      <c r="M47" s="225">
        <v>874</v>
      </c>
      <c r="N47" s="226">
        <f t="shared" si="1"/>
        <v>1489</v>
      </c>
      <c r="O47" s="31">
        <v>610</v>
      </c>
      <c r="P47" s="31">
        <v>879</v>
      </c>
    </row>
    <row r="48" spans="1:16" s="6" customFormat="1" ht="18" customHeight="1">
      <c r="A48" s="241" t="s">
        <v>326</v>
      </c>
      <c r="B48" s="46">
        <v>517</v>
      </c>
      <c r="C48" s="46">
        <v>155</v>
      </c>
      <c r="D48" s="227">
        <v>362</v>
      </c>
      <c r="E48" s="46">
        <v>596</v>
      </c>
      <c r="F48" s="46">
        <v>207</v>
      </c>
      <c r="G48" s="46">
        <v>389</v>
      </c>
      <c r="H48" s="202">
        <f t="shared" si="0"/>
        <v>870</v>
      </c>
      <c r="I48" s="46">
        <v>316</v>
      </c>
      <c r="J48" s="46">
        <v>554</v>
      </c>
      <c r="K48" s="202">
        <f t="shared" si="2"/>
        <v>1083</v>
      </c>
      <c r="L48" s="46">
        <v>367</v>
      </c>
      <c r="M48" s="227">
        <v>716</v>
      </c>
      <c r="N48" s="202">
        <f t="shared" si="1"/>
        <v>1057</v>
      </c>
      <c r="O48" s="46">
        <v>363</v>
      </c>
      <c r="P48" s="46">
        <v>694</v>
      </c>
    </row>
    <row r="49" spans="1:16" s="6" customFormat="1" ht="18" customHeight="1">
      <c r="A49" s="393" t="s">
        <v>327</v>
      </c>
      <c r="B49" s="31">
        <v>184</v>
      </c>
      <c r="C49" s="31">
        <v>49</v>
      </c>
      <c r="D49" s="225">
        <v>135</v>
      </c>
      <c r="E49" s="31">
        <v>284</v>
      </c>
      <c r="F49" s="31">
        <v>65</v>
      </c>
      <c r="G49" s="31">
        <v>219</v>
      </c>
      <c r="H49" s="226">
        <f t="shared" si="0"/>
        <v>347</v>
      </c>
      <c r="I49" s="31">
        <v>100</v>
      </c>
      <c r="J49" s="31">
        <v>247</v>
      </c>
      <c r="K49" s="226">
        <f t="shared" si="2"/>
        <v>496</v>
      </c>
      <c r="L49" s="31">
        <v>141</v>
      </c>
      <c r="M49" s="225">
        <v>355</v>
      </c>
      <c r="N49" s="226">
        <f t="shared" si="1"/>
        <v>589</v>
      </c>
      <c r="O49" s="31">
        <v>165</v>
      </c>
      <c r="P49" s="31">
        <v>424</v>
      </c>
    </row>
    <row r="50" spans="1:16" s="6" customFormat="1" ht="18" customHeight="1">
      <c r="A50" s="241" t="s">
        <v>328</v>
      </c>
      <c r="B50" s="46">
        <v>44</v>
      </c>
      <c r="C50" s="46">
        <v>9</v>
      </c>
      <c r="D50" s="227">
        <v>35</v>
      </c>
      <c r="E50" s="46">
        <v>83</v>
      </c>
      <c r="F50" s="46">
        <v>16</v>
      </c>
      <c r="G50" s="46">
        <v>67</v>
      </c>
      <c r="H50" s="202">
        <f t="shared" si="0"/>
        <v>113</v>
      </c>
      <c r="I50" s="46">
        <v>23</v>
      </c>
      <c r="J50" s="46">
        <v>90</v>
      </c>
      <c r="K50" s="202">
        <f t="shared" si="2"/>
        <v>128</v>
      </c>
      <c r="L50" s="46">
        <v>41</v>
      </c>
      <c r="M50" s="227">
        <v>87</v>
      </c>
      <c r="N50" s="202">
        <f t="shared" si="1"/>
        <v>161</v>
      </c>
      <c r="O50" s="46">
        <v>43</v>
      </c>
      <c r="P50" s="46">
        <v>118</v>
      </c>
    </row>
    <row r="51" spans="1:16" s="6" customFormat="1" ht="18" customHeight="1">
      <c r="A51" s="393" t="s">
        <v>329</v>
      </c>
      <c r="B51" s="31">
        <v>7</v>
      </c>
      <c r="C51" s="31">
        <v>2</v>
      </c>
      <c r="D51" s="225">
        <v>5</v>
      </c>
      <c r="E51" s="31">
        <v>9</v>
      </c>
      <c r="F51" s="31">
        <v>0</v>
      </c>
      <c r="G51" s="31">
        <v>9</v>
      </c>
      <c r="H51" s="226">
        <f t="shared" si="0"/>
        <v>14</v>
      </c>
      <c r="I51" s="31">
        <v>2</v>
      </c>
      <c r="J51" s="31">
        <v>12</v>
      </c>
      <c r="K51" s="226">
        <f t="shared" si="2"/>
        <v>17</v>
      </c>
      <c r="L51" s="31">
        <v>0</v>
      </c>
      <c r="M51" s="225">
        <v>17</v>
      </c>
      <c r="N51" s="226">
        <f t="shared" si="1"/>
        <v>23</v>
      </c>
      <c r="O51" s="31">
        <v>4</v>
      </c>
      <c r="P51" s="31">
        <v>19</v>
      </c>
    </row>
    <row r="52" spans="1:16" s="6" customFormat="1" ht="18" customHeight="1">
      <c r="A52" s="241" t="s">
        <v>330</v>
      </c>
      <c r="B52" s="46">
        <v>8</v>
      </c>
      <c r="C52" s="46">
        <v>6</v>
      </c>
      <c r="D52" s="227">
        <v>2</v>
      </c>
      <c r="E52" s="46">
        <v>82</v>
      </c>
      <c r="F52" s="46">
        <v>44</v>
      </c>
      <c r="G52" s="46">
        <v>38</v>
      </c>
      <c r="H52" s="202">
        <f t="shared" si="0"/>
        <v>205</v>
      </c>
      <c r="I52" s="46">
        <v>106</v>
      </c>
      <c r="J52" s="46">
        <v>99</v>
      </c>
      <c r="K52" s="202">
        <f t="shared" si="2"/>
        <v>248</v>
      </c>
      <c r="L52" s="46">
        <v>152</v>
      </c>
      <c r="M52" s="227">
        <v>96</v>
      </c>
      <c r="N52" s="202">
        <f>SUM(O52:P52)</f>
        <v>435</v>
      </c>
      <c r="O52" s="46">
        <v>258</v>
      </c>
      <c r="P52" s="46">
        <v>177</v>
      </c>
    </row>
    <row r="53" spans="1:16" s="6" customFormat="1" ht="18" customHeight="1">
      <c r="A53" s="675" t="s">
        <v>331</v>
      </c>
      <c r="B53" s="39">
        <v>34701</v>
      </c>
      <c r="C53" s="39">
        <v>16730</v>
      </c>
      <c r="D53" s="228">
        <v>17971</v>
      </c>
      <c r="E53" s="39">
        <f t="shared" ref="E53:P53" si="3">SUM(E31:E52)</f>
        <v>35278</v>
      </c>
      <c r="F53" s="39">
        <f t="shared" si="3"/>
        <v>17105</v>
      </c>
      <c r="G53" s="39">
        <f t="shared" si="3"/>
        <v>18173</v>
      </c>
      <c r="H53" s="229">
        <f t="shared" si="3"/>
        <v>35253</v>
      </c>
      <c r="I53" s="39">
        <f t="shared" si="3"/>
        <v>16975</v>
      </c>
      <c r="J53" s="39">
        <f t="shared" si="3"/>
        <v>18278</v>
      </c>
      <c r="K53" s="229">
        <f t="shared" si="3"/>
        <v>34613</v>
      </c>
      <c r="L53" s="39">
        <f t="shared" si="3"/>
        <v>16622</v>
      </c>
      <c r="M53" s="228">
        <f t="shared" si="3"/>
        <v>17991</v>
      </c>
      <c r="N53" s="229">
        <f t="shared" si="3"/>
        <v>33903</v>
      </c>
      <c r="O53" s="39">
        <f t="shared" si="3"/>
        <v>16180</v>
      </c>
      <c r="P53" s="39">
        <f t="shared" si="3"/>
        <v>17723</v>
      </c>
    </row>
    <row r="54" spans="1:16" s="6" customFormat="1" ht="18" customHeight="1">
      <c r="A54" s="40" t="s">
        <v>159</v>
      </c>
      <c r="N54" s="230"/>
      <c r="O54" s="230"/>
      <c r="P54" s="170" t="s">
        <v>334</v>
      </c>
    </row>
    <row r="55" spans="1:16" s="6" customFormat="1" ht="18" customHeight="1"/>
    <row r="56" spans="1:16" s="6" customFormat="1" ht="18" customHeight="1"/>
    <row r="57" spans="1:16" s="6" customFormat="1" ht="18" customHeight="1"/>
    <row r="58" spans="1:16" s="6" customFormat="1" ht="18" customHeight="1"/>
    <row r="59" spans="1:16" s="6" customFormat="1" ht="18" customHeight="1"/>
    <row r="60" spans="1:16" s="6" customFormat="1" ht="18" customHeight="1"/>
    <row r="61" spans="1:16" s="6" customFormat="1" ht="18" customHeight="1"/>
    <row r="62" spans="1:16" s="6" customFormat="1" ht="18" customHeight="1"/>
    <row r="63" spans="1:16" s="6" customFormat="1" ht="18" customHeight="1"/>
    <row r="64" spans="1:16" s="6" customFormat="1" ht="18" customHeight="1"/>
    <row r="65" s="6" customFormat="1" ht="18" customHeight="1"/>
    <row r="66" s="6" customFormat="1" ht="18" customHeight="1"/>
    <row r="67" s="6" customFormat="1" ht="18" customHeight="1"/>
    <row r="68" s="6" customFormat="1" ht="18" customHeight="1"/>
    <row r="69" s="6" customFormat="1" ht="18" customHeight="1"/>
    <row r="70" s="6" customFormat="1" ht="18" customHeight="1"/>
    <row r="71" s="6" customFormat="1" ht="18" customHeight="1"/>
    <row r="72" s="6" customFormat="1" ht="18" customHeight="1"/>
    <row r="73" s="6" customFormat="1" ht="18" customHeight="1"/>
    <row r="74" s="6" customFormat="1" ht="18" customHeight="1"/>
    <row r="75" s="6" customFormat="1" ht="18" customHeight="1"/>
    <row r="76" s="6" customFormat="1" ht="18" customHeight="1"/>
    <row r="77" s="6" customFormat="1" ht="18" customHeight="1"/>
    <row r="78" s="6" customFormat="1" ht="18" customHeight="1"/>
    <row r="79" s="6" customFormat="1" ht="18" customHeight="1"/>
    <row r="80" s="6" customFormat="1" ht="18" customHeight="1"/>
    <row r="81" s="6" customFormat="1" ht="18" customHeight="1"/>
    <row r="82" s="6" customFormat="1" ht="18" customHeight="1"/>
    <row r="83" s="6" customFormat="1" ht="18" customHeight="1"/>
    <row r="84" s="6" customFormat="1" ht="18" customHeight="1"/>
    <row r="85" s="6" customFormat="1" ht="18" customHeight="1"/>
    <row r="86" s="6" customFormat="1" ht="18" customHeight="1"/>
    <row r="87" s="6" customFormat="1" ht="18" customHeight="1"/>
    <row r="88" s="6" customFormat="1" ht="18" customHeight="1"/>
  </sheetData>
  <mergeCells count="12">
    <mergeCell ref="N29:P29"/>
    <mergeCell ref="A3:A4"/>
    <mergeCell ref="B3:D3"/>
    <mergeCell ref="E3:G3"/>
    <mergeCell ref="H3:J3"/>
    <mergeCell ref="K3:M3"/>
    <mergeCell ref="N3:P3"/>
    <mergeCell ref="A29:A30"/>
    <mergeCell ref="B29:D29"/>
    <mergeCell ref="E29:G29"/>
    <mergeCell ref="H29:J29"/>
    <mergeCell ref="K29:M29"/>
  </mergeCells>
  <phoneticPr fontId="2"/>
  <pageMargins left="0.39370078740157483" right="0.39370078740157483" top="0.98425196850393704" bottom="0.98425196850393704" header="0.51181102362204722" footer="0.51181102362204722"/>
  <pageSetup paperSize="8" scale="9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Y31"/>
  <sheetViews>
    <sheetView view="pageBreakPreview" zoomScale="90" zoomScaleNormal="50" zoomScaleSheetLayoutView="9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4.25"/>
  <cols>
    <col min="1" max="1" width="10" style="191" customWidth="1"/>
    <col min="2" max="2" width="8" style="191" customWidth="1"/>
    <col min="3" max="22" width="7.625" style="191" customWidth="1"/>
    <col min="23" max="23" width="8.875" style="191" customWidth="1"/>
    <col min="24" max="25" width="7.625" style="191" customWidth="1"/>
    <col min="26" max="16384" width="9" style="191"/>
  </cols>
  <sheetData>
    <row r="1" spans="1:25" ht="18.75" customHeight="1">
      <c r="A1" s="190" t="s">
        <v>335</v>
      </c>
    </row>
    <row r="2" spans="1:25" s="194" customFormat="1" ht="18.75" customHeight="1">
      <c r="A2" s="193"/>
      <c r="Y2" s="195" t="s">
        <v>336</v>
      </c>
    </row>
    <row r="3" spans="1:25" s="194" customFormat="1" ht="33.75" customHeight="1">
      <c r="A3" s="231" t="s">
        <v>337</v>
      </c>
      <c r="B3" s="231" t="s">
        <v>338</v>
      </c>
      <c r="C3" s="232" t="s">
        <v>339</v>
      </c>
      <c r="D3" s="232" t="s">
        <v>340</v>
      </c>
      <c r="E3" s="233" t="s">
        <v>341</v>
      </c>
      <c r="F3" s="233" t="s">
        <v>342</v>
      </c>
      <c r="G3" s="233" t="s">
        <v>343</v>
      </c>
      <c r="H3" s="233" t="s">
        <v>344</v>
      </c>
      <c r="I3" s="233" t="s">
        <v>345</v>
      </c>
      <c r="J3" s="233" t="s">
        <v>346</v>
      </c>
      <c r="K3" s="233" t="s">
        <v>347</v>
      </c>
      <c r="L3" s="233" t="s">
        <v>348</v>
      </c>
      <c r="M3" s="233" t="s">
        <v>349</v>
      </c>
      <c r="N3" s="233" t="s">
        <v>350</v>
      </c>
      <c r="O3" s="233" t="s">
        <v>351</v>
      </c>
      <c r="P3" s="233" t="s">
        <v>352</v>
      </c>
      <c r="Q3" s="233" t="s">
        <v>353</v>
      </c>
      <c r="R3" s="233" t="s">
        <v>354</v>
      </c>
      <c r="S3" s="233" t="s">
        <v>355</v>
      </c>
      <c r="T3" s="233" t="s">
        <v>356</v>
      </c>
      <c r="U3" s="233" t="s">
        <v>357</v>
      </c>
      <c r="V3" s="233" t="s">
        <v>358</v>
      </c>
      <c r="W3" s="233" t="s">
        <v>359</v>
      </c>
      <c r="X3" s="232" t="s">
        <v>360</v>
      </c>
      <c r="Y3" s="232" t="s">
        <v>361</v>
      </c>
    </row>
    <row r="4" spans="1:25" s="194" customFormat="1" ht="18" customHeight="1">
      <c r="A4" s="58" t="s">
        <v>362</v>
      </c>
      <c r="B4" s="87">
        <f>SUM(C4:X4)</f>
        <v>145</v>
      </c>
      <c r="C4" s="176">
        <v>2</v>
      </c>
      <c r="D4" s="87">
        <v>1</v>
      </c>
      <c r="E4" s="87">
        <v>1</v>
      </c>
      <c r="F4" s="87">
        <v>0</v>
      </c>
      <c r="G4" s="87">
        <v>2</v>
      </c>
      <c r="H4" s="87">
        <v>1</v>
      </c>
      <c r="I4" s="87">
        <v>3</v>
      </c>
      <c r="J4" s="87">
        <v>2</v>
      </c>
      <c r="K4" s="87">
        <v>5</v>
      </c>
      <c r="L4" s="87">
        <v>7</v>
      </c>
      <c r="M4" s="87">
        <v>5</v>
      </c>
      <c r="N4" s="87">
        <v>11</v>
      </c>
      <c r="O4" s="87">
        <v>7</v>
      </c>
      <c r="P4" s="87">
        <v>19</v>
      </c>
      <c r="Q4" s="87">
        <v>21</v>
      </c>
      <c r="R4" s="87">
        <v>20</v>
      </c>
      <c r="S4" s="87">
        <v>20</v>
      </c>
      <c r="T4" s="87">
        <v>11</v>
      </c>
      <c r="U4" s="87">
        <v>3</v>
      </c>
      <c r="V4" s="176">
        <v>4</v>
      </c>
      <c r="W4" s="176">
        <v>0</v>
      </c>
      <c r="X4" s="176">
        <v>0</v>
      </c>
      <c r="Y4" s="34">
        <v>67.56</v>
      </c>
    </row>
    <row r="5" spans="1:25" s="194" customFormat="1" ht="18" customHeight="1">
      <c r="A5" s="56" t="s">
        <v>363</v>
      </c>
      <c r="B5" s="46">
        <f t="shared" ref="B5:B27" si="0">SUM(C5:X5)</f>
        <v>1308</v>
      </c>
      <c r="C5" s="46">
        <v>26</v>
      </c>
      <c r="D5" s="46">
        <v>48</v>
      </c>
      <c r="E5" s="46">
        <v>61</v>
      </c>
      <c r="F5" s="46">
        <v>95</v>
      </c>
      <c r="G5" s="46">
        <v>71</v>
      </c>
      <c r="H5" s="46">
        <v>44</v>
      </c>
      <c r="I5" s="46">
        <v>38</v>
      </c>
      <c r="J5" s="46">
        <v>72</v>
      </c>
      <c r="K5" s="46">
        <v>81</v>
      </c>
      <c r="L5" s="46">
        <v>103</v>
      </c>
      <c r="M5" s="46">
        <v>90</v>
      </c>
      <c r="N5" s="46">
        <v>87</v>
      </c>
      <c r="O5" s="46">
        <v>99</v>
      </c>
      <c r="P5" s="46">
        <v>101</v>
      </c>
      <c r="Q5" s="46">
        <v>117</v>
      </c>
      <c r="R5" s="46">
        <v>66</v>
      </c>
      <c r="S5" s="46">
        <v>47</v>
      </c>
      <c r="T5" s="46">
        <v>33</v>
      </c>
      <c r="U5" s="46">
        <v>12</v>
      </c>
      <c r="V5" s="46">
        <v>6</v>
      </c>
      <c r="W5" s="207">
        <v>4</v>
      </c>
      <c r="X5" s="207">
        <v>7</v>
      </c>
      <c r="Y5" s="45">
        <v>48.45</v>
      </c>
    </row>
    <row r="6" spans="1:25" s="194" customFormat="1" ht="18" customHeight="1">
      <c r="A6" s="58" t="s">
        <v>364</v>
      </c>
      <c r="B6" s="87">
        <f t="shared" si="0"/>
        <v>1939</v>
      </c>
      <c r="C6" s="87">
        <v>75</v>
      </c>
      <c r="D6" s="87">
        <v>102</v>
      </c>
      <c r="E6" s="87">
        <v>67</v>
      </c>
      <c r="F6" s="87">
        <v>99</v>
      </c>
      <c r="G6" s="87">
        <v>176</v>
      </c>
      <c r="H6" s="87">
        <v>86</v>
      </c>
      <c r="I6" s="87">
        <v>112</v>
      </c>
      <c r="J6" s="87">
        <v>107</v>
      </c>
      <c r="K6" s="87">
        <v>116</v>
      </c>
      <c r="L6" s="87">
        <v>150</v>
      </c>
      <c r="M6" s="87">
        <v>120</v>
      </c>
      <c r="N6" s="87">
        <v>131</v>
      </c>
      <c r="O6" s="87">
        <v>109</v>
      </c>
      <c r="P6" s="87">
        <v>124</v>
      </c>
      <c r="Q6" s="87">
        <v>103</v>
      </c>
      <c r="R6" s="87">
        <v>61</v>
      </c>
      <c r="S6" s="87">
        <v>56</v>
      </c>
      <c r="T6" s="87">
        <v>51</v>
      </c>
      <c r="U6" s="87">
        <v>11</v>
      </c>
      <c r="V6" s="87">
        <v>9</v>
      </c>
      <c r="W6" s="176">
        <v>1</v>
      </c>
      <c r="X6" s="87">
        <v>73</v>
      </c>
      <c r="Y6" s="34">
        <v>43.83</v>
      </c>
    </row>
    <row r="7" spans="1:25" s="194" customFormat="1" ht="18" customHeight="1">
      <c r="A7" s="56" t="s">
        <v>278</v>
      </c>
      <c r="B7" s="46">
        <f t="shared" si="0"/>
        <v>1631</v>
      </c>
      <c r="C7" s="46">
        <v>207</v>
      </c>
      <c r="D7" s="46">
        <v>181</v>
      </c>
      <c r="E7" s="46">
        <v>95</v>
      </c>
      <c r="F7" s="46">
        <v>49</v>
      </c>
      <c r="G7" s="46">
        <v>101</v>
      </c>
      <c r="H7" s="46">
        <v>90</v>
      </c>
      <c r="I7" s="46">
        <v>170</v>
      </c>
      <c r="J7" s="46">
        <v>197</v>
      </c>
      <c r="K7" s="46">
        <v>145</v>
      </c>
      <c r="L7" s="46">
        <v>101</v>
      </c>
      <c r="M7" s="46">
        <v>41</v>
      </c>
      <c r="N7" s="46">
        <v>46</v>
      </c>
      <c r="O7" s="46">
        <v>21</v>
      </c>
      <c r="P7" s="46">
        <v>37</v>
      </c>
      <c r="Q7" s="46">
        <v>33</v>
      </c>
      <c r="R7" s="46">
        <v>23</v>
      </c>
      <c r="S7" s="46">
        <v>25</v>
      </c>
      <c r="T7" s="46">
        <v>25</v>
      </c>
      <c r="U7" s="46">
        <v>20</v>
      </c>
      <c r="V7" s="46">
        <v>4</v>
      </c>
      <c r="W7" s="207">
        <v>1</v>
      </c>
      <c r="X7" s="46">
        <v>19</v>
      </c>
      <c r="Y7" s="45">
        <v>32.159999999999997</v>
      </c>
    </row>
    <row r="8" spans="1:25" s="194" customFormat="1" ht="18" customHeight="1">
      <c r="A8" s="58" t="s">
        <v>365</v>
      </c>
      <c r="B8" s="87">
        <f t="shared" si="0"/>
        <v>3641</v>
      </c>
      <c r="C8" s="87">
        <v>147</v>
      </c>
      <c r="D8" s="87">
        <v>136</v>
      </c>
      <c r="E8" s="87">
        <v>136</v>
      </c>
      <c r="F8" s="87">
        <v>157</v>
      </c>
      <c r="G8" s="87">
        <v>379</v>
      </c>
      <c r="H8" s="87">
        <v>193</v>
      </c>
      <c r="I8" s="87">
        <v>191</v>
      </c>
      <c r="J8" s="87">
        <v>185</v>
      </c>
      <c r="K8" s="87">
        <v>212</v>
      </c>
      <c r="L8" s="87">
        <v>223</v>
      </c>
      <c r="M8" s="87">
        <v>194</v>
      </c>
      <c r="N8" s="87">
        <v>180</v>
      </c>
      <c r="O8" s="87">
        <v>218</v>
      </c>
      <c r="P8" s="87">
        <v>229</v>
      </c>
      <c r="Q8" s="87">
        <v>209</v>
      </c>
      <c r="R8" s="87">
        <v>181</v>
      </c>
      <c r="S8" s="87">
        <v>151</v>
      </c>
      <c r="T8" s="87">
        <v>98</v>
      </c>
      <c r="U8" s="87">
        <v>67</v>
      </c>
      <c r="V8" s="87">
        <v>19</v>
      </c>
      <c r="W8" s="176">
        <v>4</v>
      </c>
      <c r="X8" s="87">
        <v>132</v>
      </c>
      <c r="Y8" s="34">
        <v>45.78</v>
      </c>
    </row>
    <row r="9" spans="1:25" s="194" customFormat="1" ht="18" customHeight="1">
      <c r="A9" s="56" t="s">
        <v>366</v>
      </c>
      <c r="B9" s="46">
        <f t="shared" si="0"/>
        <v>1099</v>
      </c>
      <c r="C9" s="46">
        <v>34</v>
      </c>
      <c r="D9" s="46">
        <v>50</v>
      </c>
      <c r="E9" s="46">
        <v>41</v>
      </c>
      <c r="F9" s="46">
        <v>65</v>
      </c>
      <c r="G9" s="46">
        <v>82</v>
      </c>
      <c r="H9" s="46">
        <v>46</v>
      </c>
      <c r="I9" s="46">
        <v>44</v>
      </c>
      <c r="J9" s="46">
        <v>71</v>
      </c>
      <c r="K9" s="46">
        <v>59</v>
      </c>
      <c r="L9" s="46">
        <v>84</v>
      </c>
      <c r="M9" s="46">
        <v>61</v>
      </c>
      <c r="N9" s="46">
        <v>45</v>
      </c>
      <c r="O9" s="46">
        <v>68</v>
      </c>
      <c r="P9" s="46">
        <v>88</v>
      </c>
      <c r="Q9" s="46">
        <v>86</v>
      </c>
      <c r="R9" s="46">
        <v>63</v>
      </c>
      <c r="S9" s="46">
        <v>55</v>
      </c>
      <c r="T9" s="46">
        <v>29</v>
      </c>
      <c r="U9" s="46">
        <v>16</v>
      </c>
      <c r="V9" s="46">
        <v>8</v>
      </c>
      <c r="W9" s="46">
        <v>0</v>
      </c>
      <c r="X9" s="207">
        <v>4</v>
      </c>
      <c r="Y9" s="45">
        <v>47.63</v>
      </c>
    </row>
    <row r="10" spans="1:25" s="194" customFormat="1" ht="18" customHeight="1">
      <c r="A10" s="58" t="s">
        <v>367</v>
      </c>
      <c r="B10" s="87">
        <f t="shared" si="0"/>
        <v>2075</v>
      </c>
      <c r="C10" s="87">
        <v>54</v>
      </c>
      <c r="D10" s="87">
        <v>54</v>
      </c>
      <c r="E10" s="87">
        <v>86</v>
      </c>
      <c r="F10" s="87">
        <v>98</v>
      </c>
      <c r="G10" s="87">
        <v>158</v>
      </c>
      <c r="H10" s="87">
        <v>160</v>
      </c>
      <c r="I10" s="87">
        <v>103</v>
      </c>
      <c r="J10" s="87">
        <v>132</v>
      </c>
      <c r="K10" s="87">
        <v>135</v>
      </c>
      <c r="L10" s="87">
        <v>132</v>
      </c>
      <c r="M10" s="87">
        <v>121</v>
      </c>
      <c r="N10" s="87">
        <v>100</v>
      </c>
      <c r="O10" s="87">
        <v>136</v>
      </c>
      <c r="P10" s="87">
        <v>125</v>
      </c>
      <c r="Q10" s="87">
        <v>120</v>
      </c>
      <c r="R10" s="87">
        <v>83</v>
      </c>
      <c r="S10" s="87">
        <v>92</v>
      </c>
      <c r="T10" s="87">
        <v>82</v>
      </c>
      <c r="U10" s="87">
        <v>65</v>
      </c>
      <c r="V10" s="87">
        <v>13</v>
      </c>
      <c r="W10" s="176">
        <v>0</v>
      </c>
      <c r="X10" s="87">
        <v>26</v>
      </c>
      <c r="Y10" s="34">
        <v>47.77</v>
      </c>
    </row>
    <row r="11" spans="1:25" s="194" customFormat="1" ht="18" customHeight="1">
      <c r="A11" s="56" t="s">
        <v>368</v>
      </c>
      <c r="B11" s="46">
        <f t="shared" si="0"/>
        <v>3664</v>
      </c>
      <c r="C11" s="46">
        <v>111</v>
      </c>
      <c r="D11" s="46">
        <v>171</v>
      </c>
      <c r="E11" s="46">
        <v>206</v>
      </c>
      <c r="F11" s="46">
        <v>218</v>
      </c>
      <c r="G11" s="46">
        <v>135</v>
      </c>
      <c r="H11" s="46">
        <v>159</v>
      </c>
      <c r="I11" s="46">
        <v>132</v>
      </c>
      <c r="J11" s="46">
        <v>215</v>
      </c>
      <c r="K11" s="46">
        <v>248</v>
      </c>
      <c r="L11" s="46">
        <v>281</v>
      </c>
      <c r="M11" s="46">
        <v>218</v>
      </c>
      <c r="N11" s="46">
        <v>186</v>
      </c>
      <c r="O11" s="46">
        <v>228</v>
      </c>
      <c r="P11" s="46">
        <v>262</v>
      </c>
      <c r="Q11" s="46">
        <v>309</v>
      </c>
      <c r="R11" s="46">
        <v>209</v>
      </c>
      <c r="S11" s="46">
        <v>173</v>
      </c>
      <c r="T11" s="46">
        <v>116</v>
      </c>
      <c r="U11" s="46">
        <v>44</v>
      </c>
      <c r="V11" s="207">
        <v>17</v>
      </c>
      <c r="W11" s="207">
        <v>3</v>
      </c>
      <c r="X11" s="207">
        <v>23</v>
      </c>
      <c r="Y11" s="45">
        <v>47.97</v>
      </c>
    </row>
    <row r="12" spans="1:25" s="194" customFormat="1" ht="18" customHeight="1">
      <c r="A12" s="58" t="s">
        <v>369</v>
      </c>
      <c r="B12" s="87">
        <f t="shared" si="0"/>
        <v>3125</v>
      </c>
      <c r="C12" s="87">
        <v>88</v>
      </c>
      <c r="D12" s="87">
        <v>143</v>
      </c>
      <c r="E12" s="87">
        <v>157</v>
      </c>
      <c r="F12" s="87">
        <v>151</v>
      </c>
      <c r="G12" s="87">
        <v>141</v>
      </c>
      <c r="H12" s="87">
        <v>119</v>
      </c>
      <c r="I12" s="87">
        <v>133</v>
      </c>
      <c r="J12" s="87">
        <v>174</v>
      </c>
      <c r="K12" s="87">
        <v>201</v>
      </c>
      <c r="L12" s="87">
        <v>218</v>
      </c>
      <c r="M12" s="87">
        <v>171</v>
      </c>
      <c r="N12" s="87">
        <v>170</v>
      </c>
      <c r="O12" s="87">
        <v>223</v>
      </c>
      <c r="P12" s="87">
        <v>221</v>
      </c>
      <c r="Q12" s="87">
        <v>291</v>
      </c>
      <c r="R12" s="87">
        <v>228</v>
      </c>
      <c r="S12" s="87">
        <v>140</v>
      </c>
      <c r="T12" s="87">
        <v>86</v>
      </c>
      <c r="U12" s="87">
        <v>38</v>
      </c>
      <c r="V12" s="87">
        <v>7</v>
      </c>
      <c r="W12" s="176">
        <v>0</v>
      </c>
      <c r="X12" s="87">
        <v>25</v>
      </c>
      <c r="Y12" s="34">
        <v>48.89</v>
      </c>
    </row>
    <row r="13" spans="1:25" s="194" customFormat="1" ht="18" customHeight="1">
      <c r="A13" s="56" t="s">
        <v>370</v>
      </c>
      <c r="B13" s="46">
        <f t="shared" si="0"/>
        <v>571</v>
      </c>
      <c r="C13" s="46">
        <v>17</v>
      </c>
      <c r="D13" s="46">
        <v>24</v>
      </c>
      <c r="E13" s="46">
        <v>28</v>
      </c>
      <c r="F13" s="46">
        <v>34</v>
      </c>
      <c r="G13" s="46">
        <v>21</v>
      </c>
      <c r="H13" s="46">
        <v>12</v>
      </c>
      <c r="I13" s="46">
        <v>21</v>
      </c>
      <c r="J13" s="46">
        <v>30</v>
      </c>
      <c r="K13" s="46">
        <v>35</v>
      </c>
      <c r="L13" s="46">
        <v>46</v>
      </c>
      <c r="M13" s="46">
        <v>36</v>
      </c>
      <c r="N13" s="46">
        <v>39</v>
      </c>
      <c r="O13" s="46">
        <v>48</v>
      </c>
      <c r="P13" s="46">
        <v>44</v>
      </c>
      <c r="Q13" s="46">
        <v>62</v>
      </c>
      <c r="R13" s="46">
        <v>31</v>
      </c>
      <c r="S13" s="46">
        <v>24</v>
      </c>
      <c r="T13" s="46">
        <v>9</v>
      </c>
      <c r="U13" s="46">
        <v>5</v>
      </c>
      <c r="V13" s="46">
        <v>4</v>
      </c>
      <c r="W13" s="207">
        <v>0</v>
      </c>
      <c r="X13" s="207">
        <v>1</v>
      </c>
      <c r="Y13" s="45">
        <v>49.27</v>
      </c>
    </row>
    <row r="14" spans="1:25" s="194" customFormat="1" ht="18" customHeight="1">
      <c r="A14" s="58" t="s">
        <v>371</v>
      </c>
      <c r="B14" s="87">
        <f t="shared" si="0"/>
        <v>685</v>
      </c>
      <c r="C14" s="87">
        <v>22</v>
      </c>
      <c r="D14" s="87">
        <v>28</v>
      </c>
      <c r="E14" s="87">
        <v>37</v>
      </c>
      <c r="F14" s="87">
        <v>26</v>
      </c>
      <c r="G14" s="87">
        <v>16</v>
      </c>
      <c r="H14" s="87">
        <v>16</v>
      </c>
      <c r="I14" s="87">
        <v>27</v>
      </c>
      <c r="J14" s="87">
        <v>30</v>
      </c>
      <c r="K14" s="87">
        <v>45</v>
      </c>
      <c r="L14" s="87">
        <v>46</v>
      </c>
      <c r="M14" s="87">
        <v>44</v>
      </c>
      <c r="N14" s="87">
        <v>24</v>
      </c>
      <c r="O14" s="87">
        <v>48</v>
      </c>
      <c r="P14" s="87">
        <v>41</v>
      </c>
      <c r="Q14" s="87">
        <v>71</v>
      </c>
      <c r="R14" s="87">
        <v>48</v>
      </c>
      <c r="S14" s="87">
        <v>41</v>
      </c>
      <c r="T14" s="87">
        <v>29</v>
      </c>
      <c r="U14" s="87">
        <v>32</v>
      </c>
      <c r="V14" s="87">
        <v>12</v>
      </c>
      <c r="W14" s="176">
        <v>1</v>
      </c>
      <c r="X14" s="176">
        <v>1</v>
      </c>
      <c r="Y14" s="34">
        <v>53.38</v>
      </c>
    </row>
    <row r="15" spans="1:25" s="194" customFormat="1" ht="18" customHeight="1">
      <c r="A15" s="56" t="s">
        <v>372</v>
      </c>
      <c r="B15" s="46">
        <f t="shared" si="0"/>
        <v>1583</v>
      </c>
      <c r="C15" s="46">
        <v>72</v>
      </c>
      <c r="D15" s="46">
        <v>63</v>
      </c>
      <c r="E15" s="46">
        <v>61</v>
      </c>
      <c r="F15" s="46">
        <v>62</v>
      </c>
      <c r="G15" s="46">
        <v>91</v>
      </c>
      <c r="H15" s="46">
        <v>81</v>
      </c>
      <c r="I15" s="46">
        <v>95</v>
      </c>
      <c r="J15" s="46">
        <v>92</v>
      </c>
      <c r="K15" s="46">
        <v>114</v>
      </c>
      <c r="L15" s="46">
        <v>118</v>
      </c>
      <c r="M15" s="46">
        <v>116</v>
      </c>
      <c r="N15" s="46">
        <v>138</v>
      </c>
      <c r="O15" s="46">
        <v>123</v>
      </c>
      <c r="P15" s="46">
        <v>130</v>
      </c>
      <c r="Q15" s="46">
        <v>80</v>
      </c>
      <c r="R15" s="46">
        <v>44</v>
      </c>
      <c r="S15" s="46">
        <v>36</v>
      </c>
      <c r="T15" s="46">
        <v>36</v>
      </c>
      <c r="U15" s="46">
        <v>16</v>
      </c>
      <c r="V15" s="46">
        <v>0</v>
      </c>
      <c r="W15" s="207">
        <v>0</v>
      </c>
      <c r="X15" s="46">
        <v>15</v>
      </c>
      <c r="Y15" s="45">
        <v>45.32</v>
      </c>
    </row>
    <row r="16" spans="1:25" s="194" customFormat="1" ht="18" customHeight="1">
      <c r="A16" s="58" t="s">
        <v>373</v>
      </c>
      <c r="B16" s="87">
        <f t="shared" si="0"/>
        <v>679</v>
      </c>
      <c r="C16" s="87">
        <v>13</v>
      </c>
      <c r="D16" s="87">
        <v>15</v>
      </c>
      <c r="E16" s="87">
        <v>26</v>
      </c>
      <c r="F16" s="87">
        <v>17</v>
      </c>
      <c r="G16" s="87">
        <v>14</v>
      </c>
      <c r="H16" s="87">
        <v>21</v>
      </c>
      <c r="I16" s="87">
        <v>27</v>
      </c>
      <c r="J16" s="87">
        <v>18</v>
      </c>
      <c r="K16" s="87">
        <v>37</v>
      </c>
      <c r="L16" s="87">
        <v>47</v>
      </c>
      <c r="M16" s="87">
        <v>43</v>
      </c>
      <c r="N16" s="87">
        <v>64</v>
      </c>
      <c r="O16" s="87">
        <v>54</v>
      </c>
      <c r="P16" s="87">
        <v>86</v>
      </c>
      <c r="Q16" s="87">
        <v>64</v>
      </c>
      <c r="R16" s="87">
        <v>33</v>
      </c>
      <c r="S16" s="87">
        <v>52</v>
      </c>
      <c r="T16" s="87">
        <v>26</v>
      </c>
      <c r="U16" s="87">
        <v>19</v>
      </c>
      <c r="V16" s="87">
        <v>2</v>
      </c>
      <c r="W16" s="176">
        <v>1</v>
      </c>
      <c r="X16" s="176">
        <v>0</v>
      </c>
      <c r="Y16" s="34">
        <v>55.85</v>
      </c>
    </row>
    <row r="17" spans="1:25" s="194" customFormat="1" ht="18" customHeight="1">
      <c r="A17" s="56" t="s">
        <v>374</v>
      </c>
      <c r="B17" s="46">
        <f t="shared" si="0"/>
        <v>1249</v>
      </c>
      <c r="C17" s="46">
        <v>27</v>
      </c>
      <c r="D17" s="46">
        <v>49</v>
      </c>
      <c r="E17" s="46">
        <v>62</v>
      </c>
      <c r="F17" s="46">
        <v>55</v>
      </c>
      <c r="G17" s="46">
        <v>37</v>
      </c>
      <c r="H17" s="46">
        <v>28</v>
      </c>
      <c r="I17" s="46">
        <v>44</v>
      </c>
      <c r="J17" s="46">
        <v>70</v>
      </c>
      <c r="K17" s="46">
        <v>100</v>
      </c>
      <c r="L17" s="46">
        <v>66</v>
      </c>
      <c r="M17" s="46">
        <v>77</v>
      </c>
      <c r="N17" s="46">
        <v>73</v>
      </c>
      <c r="O17" s="46">
        <v>110</v>
      </c>
      <c r="P17" s="46">
        <v>148</v>
      </c>
      <c r="Q17" s="46">
        <v>115</v>
      </c>
      <c r="R17" s="46">
        <v>71</v>
      </c>
      <c r="S17" s="46">
        <v>51</v>
      </c>
      <c r="T17" s="46">
        <v>42</v>
      </c>
      <c r="U17" s="46">
        <v>22</v>
      </c>
      <c r="V17" s="46">
        <v>1</v>
      </c>
      <c r="W17" s="207">
        <v>1</v>
      </c>
      <c r="X17" s="207">
        <v>0</v>
      </c>
      <c r="Y17" s="45">
        <v>51.39</v>
      </c>
    </row>
    <row r="18" spans="1:25" s="194" customFormat="1" ht="18" customHeight="1">
      <c r="A18" s="58" t="s">
        <v>375</v>
      </c>
      <c r="B18" s="87">
        <f t="shared" si="0"/>
        <v>417</v>
      </c>
      <c r="C18" s="87">
        <v>8</v>
      </c>
      <c r="D18" s="87">
        <v>19</v>
      </c>
      <c r="E18" s="87">
        <v>12</v>
      </c>
      <c r="F18" s="87">
        <v>13</v>
      </c>
      <c r="G18" s="87">
        <v>11</v>
      </c>
      <c r="H18" s="87">
        <v>15</v>
      </c>
      <c r="I18" s="87">
        <v>12</v>
      </c>
      <c r="J18" s="87">
        <v>25</v>
      </c>
      <c r="K18" s="87">
        <v>16</v>
      </c>
      <c r="L18" s="87">
        <v>23</v>
      </c>
      <c r="M18" s="87">
        <v>24</v>
      </c>
      <c r="N18" s="87">
        <v>29</v>
      </c>
      <c r="O18" s="87">
        <v>36</v>
      </c>
      <c r="P18" s="87">
        <v>42</v>
      </c>
      <c r="Q18" s="87">
        <v>43</v>
      </c>
      <c r="R18" s="87">
        <v>29</v>
      </c>
      <c r="S18" s="87">
        <v>33</v>
      </c>
      <c r="T18" s="87">
        <v>17</v>
      </c>
      <c r="U18" s="87">
        <v>7</v>
      </c>
      <c r="V18" s="87">
        <v>3</v>
      </c>
      <c r="W18" s="176">
        <v>0</v>
      </c>
      <c r="X18" s="176">
        <v>0</v>
      </c>
      <c r="Y18" s="34">
        <v>54.63</v>
      </c>
    </row>
    <row r="19" spans="1:25" s="194" customFormat="1" ht="18" customHeight="1">
      <c r="A19" s="56" t="s">
        <v>291</v>
      </c>
      <c r="B19" s="46">
        <f t="shared" si="0"/>
        <v>2370</v>
      </c>
      <c r="C19" s="46">
        <v>94</v>
      </c>
      <c r="D19" s="46">
        <v>92</v>
      </c>
      <c r="E19" s="46">
        <v>95</v>
      </c>
      <c r="F19" s="46">
        <v>122</v>
      </c>
      <c r="G19" s="46">
        <v>134</v>
      </c>
      <c r="H19" s="46">
        <v>115</v>
      </c>
      <c r="I19" s="46">
        <v>111</v>
      </c>
      <c r="J19" s="46">
        <v>117</v>
      </c>
      <c r="K19" s="46">
        <v>163</v>
      </c>
      <c r="L19" s="46">
        <v>170</v>
      </c>
      <c r="M19" s="46">
        <v>160</v>
      </c>
      <c r="N19" s="46">
        <v>149</v>
      </c>
      <c r="O19" s="46">
        <v>163</v>
      </c>
      <c r="P19" s="46">
        <v>172</v>
      </c>
      <c r="Q19" s="46">
        <v>174</v>
      </c>
      <c r="R19" s="207">
        <v>111</v>
      </c>
      <c r="S19" s="207">
        <v>84</v>
      </c>
      <c r="T19" s="207">
        <v>62</v>
      </c>
      <c r="U19" s="46">
        <v>26</v>
      </c>
      <c r="V19" s="46">
        <v>6</v>
      </c>
      <c r="W19" s="207">
        <v>0</v>
      </c>
      <c r="X19" s="46">
        <v>50</v>
      </c>
      <c r="Y19" s="45">
        <v>46.86</v>
      </c>
    </row>
    <row r="20" spans="1:25" s="194" customFormat="1" ht="18" customHeight="1">
      <c r="A20" s="58" t="s">
        <v>292</v>
      </c>
      <c r="B20" s="87">
        <f t="shared" si="0"/>
        <v>371</v>
      </c>
      <c r="C20" s="87">
        <v>5</v>
      </c>
      <c r="D20" s="87">
        <v>10</v>
      </c>
      <c r="E20" s="87">
        <v>17</v>
      </c>
      <c r="F20" s="87">
        <v>24</v>
      </c>
      <c r="G20" s="87">
        <v>13</v>
      </c>
      <c r="H20" s="87">
        <v>9</v>
      </c>
      <c r="I20" s="87">
        <v>10</v>
      </c>
      <c r="J20" s="87">
        <v>16</v>
      </c>
      <c r="K20" s="87">
        <v>22</v>
      </c>
      <c r="L20" s="87">
        <v>28</v>
      </c>
      <c r="M20" s="87">
        <v>29</v>
      </c>
      <c r="N20" s="87">
        <v>25</v>
      </c>
      <c r="O20" s="87">
        <v>36</v>
      </c>
      <c r="P20" s="87">
        <v>41</v>
      </c>
      <c r="Q20" s="87">
        <v>26</v>
      </c>
      <c r="R20" s="87">
        <v>28</v>
      </c>
      <c r="S20" s="87">
        <v>12</v>
      </c>
      <c r="T20" s="87">
        <v>11</v>
      </c>
      <c r="U20" s="87">
        <v>7</v>
      </c>
      <c r="V20" s="87">
        <v>1</v>
      </c>
      <c r="W20" s="176">
        <v>0</v>
      </c>
      <c r="X20" s="176">
        <v>1</v>
      </c>
      <c r="Y20" s="34">
        <v>51.74</v>
      </c>
    </row>
    <row r="21" spans="1:25" s="194" customFormat="1" ht="18" customHeight="1">
      <c r="A21" s="56" t="s">
        <v>293</v>
      </c>
      <c r="B21" s="46">
        <f t="shared" si="0"/>
        <v>3788</v>
      </c>
      <c r="C21" s="46">
        <v>111</v>
      </c>
      <c r="D21" s="46">
        <v>178</v>
      </c>
      <c r="E21" s="46">
        <v>237</v>
      </c>
      <c r="F21" s="46">
        <v>218</v>
      </c>
      <c r="G21" s="46">
        <v>132</v>
      </c>
      <c r="H21" s="46">
        <v>154</v>
      </c>
      <c r="I21" s="46">
        <v>166</v>
      </c>
      <c r="J21" s="46">
        <v>234</v>
      </c>
      <c r="K21" s="46">
        <v>276</v>
      </c>
      <c r="L21" s="46">
        <v>284</v>
      </c>
      <c r="M21" s="46">
        <v>199</v>
      </c>
      <c r="N21" s="46">
        <v>234</v>
      </c>
      <c r="O21" s="46">
        <v>232</v>
      </c>
      <c r="P21" s="46">
        <v>284</v>
      </c>
      <c r="Q21" s="46">
        <v>250</v>
      </c>
      <c r="R21" s="46">
        <v>165</v>
      </c>
      <c r="S21" s="46">
        <v>158</v>
      </c>
      <c r="T21" s="46">
        <v>122</v>
      </c>
      <c r="U21" s="46">
        <v>71</v>
      </c>
      <c r="V21" s="46">
        <v>26</v>
      </c>
      <c r="W21" s="207">
        <v>3</v>
      </c>
      <c r="X21" s="46">
        <v>54</v>
      </c>
      <c r="Y21" s="45">
        <v>47.22</v>
      </c>
    </row>
    <row r="22" spans="1:25" s="194" customFormat="1" ht="18" customHeight="1">
      <c r="A22" s="58" t="s">
        <v>294</v>
      </c>
      <c r="B22" s="87">
        <f>SUM(C22:X22)</f>
        <v>1363</v>
      </c>
      <c r="C22" s="87">
        <v>17</v>
      </c>
      <c r="D22" s="87">
        <v>49</v>
      </c>
      <c r="E22" s="87">
        <v>53</v>
      </c>
      <c r="F22" s="87">
        <v>44</v>
      </c>
      <c r="G22" s="87">
        <v>28</v>
      </c>
      <c r="H22" s="87">
        <v>35</v>
      </c>
      <c r="I22" s="87">
        <v>34</v>
      </c>
      <c r="J22" s="87">
        <v>73</v>
      </c>
      <c r="K22" s="87">
        <v>76</v>
      </c>
      <c r="L22" s="87">
        <v>86</v>
      </c>
      <c r="M22" s="87">
        <v>84</v>
      </c>
      <c r="N22" s="87">
        <v>84</v>
      </c>
      <c r="O22" s="87">
        <v>136</v>
      </c>
      <c r="P22" s="87">
        <v>133</v>
      </c>
      <c r="Q22" s="87">
        <v>168</v>
      </c>
      <c r="R22" s="87">
        <v>110</v>
      </c>
      <c r="S22" s="87">
        <v>80</v>
      </c>
      <c r="T22" s="87">
        <v>46</v>
      </c>
      <c r="U22" s="87">
        <v>22</v>
      </c>
      <c r="V22" s="87">
        <v>3</v>
      </c>
      <c r="W22" s="87">
        <v>1</v>
      </c>
      <c r="X22" s="176">
        <v>1</v>
      </c>
      <c r="Y22" s="34">
        <v>55.13</v>
      </c>
    </row>
    <row r="23" spans="1:25" s="194" customFormat="1" ht="18" customHeight="1">
      <c r="A23" s="56" t="s">
        <v>295</v>
      </c>
      <c r="B23" s="46">
        <f t="shared" si="0"/>
        <v>1685</v>
      </c>
      <c r="C23" s="46">
        <v>17</v>
      </c>
      <c r="D23" s="46">
        <v>38</v>
      </c>
      <c r="E23" s="46">
        <v>51</v>
      </c>
      <c r="F23" s="46">
        <v>80</v>
      </c>
      <c r="G23" s="46">
        <v>52</v>
      </c>
      <c r="H23" s="46">
        <v>40</v>
      </c>
      <c r="I23" s="46">
        <v>39</v>
      </c>
      <c r="J23" s="46">
        <v>54</v>
      </c>
      <c r="K23" s="46">
        <v>103</v>
      </c>
      <c r="L23" s="46">
        <v>120</v>
      </c>
      <c r="M23" s="46">
        <v>111</v>
      </c>
      <c r="N23" s="46">
        <v>122</v>
      </c>
      <c r="O23" s="46">
        <v>141</v>
      </c>
      <c r="P23" s="46">
        <v>158</v>
      </c>
      <c r="Q23" s="46">
        <v>161</v>
      </c>
      <c r="R23" s="46">
        <v>119</v>
      </c>
      <c r="S23" s="46">
        <v>109</v>
      </c>
      <c r="T23" s="46">
        <v>86</v>
      </c>
      <c r="U23" s="46">
        <v>64</v>
      </c>
      <c r="V23" s="46">
        <v>16</v>
      </c>
      <c r="W23" s="207">
        <v>2</v>
      </c>
      <c r="X23" s="207">
        <v>2</v>
      </c>
      <c r="Y23" s="45">
        <v>56.71</v>
      </c>
    </row>
    <row r="24" spans="1:25" s="194" customFormat="1" ht="18" customHeight="1">
      <c r="A24" s="58" t="s">
        <v>296</v>
      </c>
      <c r="B24" s="87">
        <f t="shared" si="0"/>
        <v>161</v>
      </c>
      <c r="C24" s="87">
        <v>2</v>
      </c>
      <c r="D24" s="87">
        <v>4</v>
      </c>
      <c r="E24" s="87">
        <v>4</v>
      </c>
      <c r="F24" s="87">
        <v>2</v>
      </c>
      <c r="G24" s="87">
        <v>2</v>
      </c>
      <c r="H24" s="87">
        <v>3</v>
      </c>
      <c r="I24" s="87">
        <v>4</v>
      </c>
      <c r="J24" s="87">
        <v>6</v>
      </c>
      <c r="K24" s="87">
        <v>11</v>
      </c>
      <c r="L24" s="87">
        <v>6</v>
      </c>
      <c r="M24" s="87">
        <v>4</v>
      </c>
      <c r="N24" s="87">
        <v>5</v>
      </c>
      <c r="O24" s="87">
        <v>14</v>
      </c>
      <c r="P24" s="87">
        <v>24</v>
      </c>
      <c r="Q24" s="87">
        <v>16</v>
      </c>
      <c r="R24" s="87">
        <v>23</v>
      </c>
      <c r="S24" s="87">
        <v>14</v>
      </c>
      <c r="T24" s="87">
        <v>14</v>
      </c>
      <c r="U24" s="87">
        <v>2</v>
      </c>
      <c r="V24" s="87">
        <v>0</v>
      </c>
      <c r="W24" s="176">
        <v>1</v>
      </c>
      <c r="X24" s="176">
        <v>0</v>
      </c>
      <c r="Y24" s="34">
        <v>61.94</v>
      </c>
    </row>
    <row r="25" spans="1:25" s="194" customFormat="1" ht="18" customHeight="1">
      <c r="A25" s="56" t="s">
        <v>297</v>
      </c>
      <c r="B25" s="46">
        <f t="shared" si="0"/>
        <v>311</v>
      </c>
      <c r="C25" s="46">
        <v>4</v>
      </c>
      <c r="D25" s="46">
        <v>3</v>
      </c>
      <c r="E25" s="46">
        <v>1</v>
      </c>
      <c r="F25" s="46">
        <v>2</v>
      </c>
      <c r="G25" s="46">
        <v>8</v>
      </c>
      <c r="H25" s="46">
        <v>15</v>
      </c>
      <c r="I25" s="46">
        <v>16</v>
      </c>
      <c r="J25" s="46">
        <v>11</v>
      </c>
      <c r="K25" s="46">
        <v>9</v>
      </c>
      <c r="L25" s="46">
        <v>6</v>
      </c>
      <c r="M25" s="46">
        <v>13</v>
      </c>
      <c r="N25" s="46">
        <v>20</v>
      </c>
      <c r="O25" s="46">
        <v>27</v>
      </c>
      <c r="P25" s="46">
        <v>36</v>
      </c>
      <c r="Q25" s="46">
        <v>47</v>
      </c>
      <c r="R25" s="46">
        <v>27</v>
      </c>
      <c r="S25" s="46">
        <v>29</v>
      </c>
      <c r="T25" s="46">
        <v>21</v>
      </c>
      <c r="U25" s="46">
        <v>15</v>
      </c>
      <c r="V25" s="46">
        <v>0</v>
      </c>
      <c r="W25" s="207">
        <v>0</v>
      </c>
      <c r="X25" s="207">
        <v>1</v>
      </c>
      <c r="Y25" s="45">
        <v>62.42</v>
      </c>
    </row>
    <row r="26" spans="1:25" s="194" customFormat="1" ht="18" customHeight="1">
      <c r="A26" s="58" t="s">
        <v>298</v>
      </c>
      <c r="B26" s="87">
        <f t="shared" si="0"/>
        <v>33</v>
      </c>
      <c r="C26" s="87">
        <v>1</v>
      </c>
      <c r="D26" s="87">
        <v>1</v>
      </c>
      <c r="E26" s="87">
        <v>0</v>
      </c>
      <c r="F26" s="176">
        <v>0</v>
      </c>
      <c r="G26" s="176">
        <v>1</v>
      </c>
      <c r="H26" s="87">
        <v>0</v>
      </c>
      <c r="I26" s="87">
        <v>2</v>
      </c>
      <c r="J26" s="87">
        <v>0</v>
      </c>
      <c r="K26" s="87">
        <v>1</v>
      </c>
      <c r="L26" s="87">
        <v>1</v>
      </c>
      <c r="M26" s="87">
        <v>1</v>
      </c>
      <c r="N26" s="87">
        <v>1</v>
      </c>
      <c r="O26" s="87">
        <v>1</v>
      </c>
      <c r="P26" s="87">
        <v>4</v>
      </c>
      <c r="Q26" s="87">
        <v>4</v>
      </c>
      <c r="R26" s="87">
        <v>3</v>
      </c>
      <c r="S26" s="87">
        <v>5</v>
      </c>
      <c r="T26" s="87">
        <v>5</v>
      </c>
      <c r="U26" s="87">
        <v>2</v>
      </c>
      <c r="V26" s="176">
        <v>0</v>
      </c>
      <c r="W26" s="176">
        <v>0</v>
      </c>
      <c r="X26" s="176">
        <v>0</v>
      </c>
      <c r="Y26" s="34">
        <v>66.28</v>
      </c>
    </row>
    <row r="27" spans="1:25" s="194" customFormat="1" ht="18" customHeight="1">
      <c r="A27" s="56" t="s">
        <v>299</v>
      </c>
      <c r="B27" s="46">
        <f t="shared" si="0"/>
        <v>10</v>
      </c>
      <c r="C27" s="207">
        <v>0</v>
      </c>
      <c r="D27" s="207">
        <v>0</v>
      </c>
      <c r="E27" s="207">
        <v>0</v>
      </c>
      <c r="F27" s="207">
        <v>0</v>
      </c>
      <c r="G27" s="207">
        <v>0</v>
      </c>
      <c r="H27" s="207">
        <v>0</v>
      </c>
      <c r="I27" s="46">
        <v>0</v>
      </c>
      <c r="J27" s="46">
        <v>0</v>
      </c>
      <c r="K27" s="46">
        <v>0</v>
      </c>
      <c r="L27" s="46">
        <v>1</v>
      </c>
      <c r="M27" s="207">
        <v>1</v>
      </c>
      <c r="N27" s="46">
        <v>0</v>
      </c>
      <c r="O27" s="207">
        <v>1</v>
      </c>
      <c r="P27" s="46">
        <v>0</v>
      </c>
      <c r="Q27" s="46">
        <v>2</v>
      </c>
      <c r="R27" s="46">
        <v>0</v>
      </c>
      <c r="S27" s="46">
        <v>2</v>
      </c>
      <c r="T27" s="46">
        <v>0</v>
      </c>
      <c r="U27" s="46">
        <v>3</v>
      </c>
      <c r="V27" s="207">
        <v>0</v>
      </c>
      <c r="W27" s="207">
        <v>0</v>
      </c>
      <c r="X27" s="207">
        <v>0</v>
      </c>
      <c r="Y27" s="45">
        <v>74.900000000000006</v>
      </c>
    </row>
    <row r="28" spans="1:25" s="194" customFormat="1" ht="18" customHeight="1">
      <c r="A28" s="220" t="s">
        <v>301</v>
      </c>
      <c r="B28" s="222">
        <f>SUM(C28:X28)</f>
        <v>33903</v>
      </c>
      <c r="C28" s="222">
        <f>SUM(C4:C27)</f>
        <v>1154</v>
      </c>
      <c r="D28" s="222">
        <f t="shared" ref="D28:X28" si="1">SUM(D4:D27)</f>
        <v>1459</v>
      </c>
      <c r="E28" s="222">
        <f t="shared" si="1"/>
        <v>1534</v>
      </c>
      <c r="F28" s="222">
        <f t="shared" si="1"/>
        <v>1631</v>
      </c>
      <c r="G28" s="222">
        <f t="shared" si="1"/>
        <v>1805</v>
      </c>
      <c r="H28" s="222">
        <f t="shared" si="1"/>
        <v>1442</v>
      </c>
      <c r="I28" s="222">
        <f t="shared" si="1"/>
        <v>1534</v>
      </c>
      <c r="J28" s="222">
        <f t="shared" si="1"/>
        <v>1931</v>
      </c>
      <c r="K28" s="222">
        <f t="shared" si="1"/>
        <v>2210</v>
      </c>
      <c r="L28" s="222">
        <f t="shared" si="1"/>
        <v>2347</v>
      </c>
      <c r="M28" s="222">
        <f t="shared" si="1"/>
        <v>1963</v>
      </c>
      <c r="N28" s="222">
        <f t="shared" si="1"/>
        <v>1963</v>
      </c>
      <c r="O28" s="222">
        <f t="shared" si="1"/>
        <v>2279</v>
      </c>
      <c r="P28" s="222">
        <f t="shared" si="1"/>
        <v>2549</v>
      </c>
      <c r="Q28" s="222">
        <f t="shared" si="1"/>
        <v>2572</v>
      </c>
      <c r="R28" s="222">
        <f t="shared" si="1"/>
        <v>1776</v>
      </c>
      <c r="S28" s="222">
        <f t="shared" si="1"/>
        <v>1489</v>
      </c>
      <c r="T28" s="222">
        <f t="shared" si="1"/>
        <v>1057</v>
      </c>
      <c r="U28" s="222">
        <f t="shared" si="1"/>
        <v>589</v>
      </c>
      <c r="V28" s="222">
        <f t="shared" si="1"/>
        <v>161</v>
      </c>
      <c r="W28" s="222">
        <f t="shared" si="1"/>
        <v>23</v>
      </c>
      <c r="X28" s="222">
        <f t="shared" si="1"/>
        <v>435</v>
      </c>
      <c r="Y28" s="234">
        <v>48.13</v>
      </c>
    </row>
    <row r="29" spans="1:25" s="194" customFormat="1" ht="18" customHeight="1">
      <c r="A29" s="235" t="s">
        <v>376</v>
      </c>
      <c r="Y29" s="195" t="s">
        <v>160</v>
      </c>
    </row>
    <row r="30" spans="1:25" s="194" customFormat="1" ht="12"/>
    <row r="31" spans="1:25" s="194" customFormat="1" ht="12"/>
  </sheetData>
  <phoneticPr fontId="2"/>
  <pageMargins left="0.19685039370078741" right="0.19685039370078741" top="0.6692913385826772" bottom="0.39370078740157483" header="0.39370078740157483" footer="0.23622047244094491"/>
  <pageSetup paperSize="8" scale="96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L31"/>
  <sheetViews>
    <sheetView zoomScaleNormal="100" zoomScaleSheetLayoutView="100" workbookViewId="0"/>
  </sheetViews>
  <sheetFormatPr defaultRowHeight="18" customHeight="1"/>
  <cols>
    <col min="1" max="1" width="9.875" style="4" customWidth="1"/>
    <col min="2" max="12" width="9" style="4" customWidth="1"/>
    <col min="13" max="16384" width="9" style="4"/>
  </cols>
  <sheetData>
    <row r="1" spans="1:12" ht="18" customHeight="1">
      <c r="A1" s="3" t="s">
        <v>377</v>
      </c>
      <c r="K1" s="109"/>
      <c r="L1" s="109"/>
    </row>
    <row r="2" spans="1:12" s="6" customFormat="1" ht="18" customHeight="1">
      <c r="A2" s="5"/>
      <c r="K2" s="10"/>
      <c r="L2" s="10"/>
    </row>
    <row r="3" spans="1:12" s="6" customFormat="1" ht="18" customHeight="1">
      <c r="A3" s="5" t="s">
        <v>378</v>
      </c>
      <c r="L3" s="10" t="s">
        <v>240</v>
      </c>
    </row>
    <row r="4" spans="1:12" s="6" customFormat="1" ht="18" customHeight="1">
      <c r="A4" s="163" t="s">
        <v>379</v>
      </c>
      <c r="B4" s="236" t="s">
        <v>380</v>
      </c>
      <c r="C4" s="236" t="s">
        <v>303</v>
      </c>
      <c r="D4" s="236" t="s">
        <v>304</v>
      </c>
      <c r="E4" s="236" t="s">
        <v>305</v>
      </c>
      <c r="F4" s="236" t="s">
        <v>381</v>
      </c>
      <c r="G4" s="236" t="s">
        <v>382</v>
      </c>
      <c r="H4" s="236" t="s">
        <v>383</v>
      </c>
      <c r="I4" s="236" t="s">
        <v>333</v>
      </c>
      <c r="J4" s="236" t="s">
        <v>272</v>
      </c>
      <c r="K4" s="237" t="s">
        <v>242</v>
      </c>
      <c r="L4" s="237" t="s">
        <v>273</v>
      </c>
    </row>
    <row r="5" spans="1:12" s="6" customFormat="1" ht="24">
      <c r="A5" s="238" t="s">
        <v>384</v>
      </c>
      <c r="B5" s="31">
        <v>5395</v>
      </c>
      <c r="C5" s="31">
        <v>5907</v>
      </c>
      <c r="D5" s="31">
        <v>6311</v>
      </c>
      <c r="E5" s="31">
        <v>6708</v>
      </c>
      <c r="F5" s="31">
        <v>6242</v>
      </c>
      <c r="G5" s="31">
        <v>5697</v>
      </c>
      <c r="H5" s="31">
        <v>5173</v>
      </c>
      <c r="I5" s="31">
        <v>4761</v>
      </c>
      <c r="J5" s="31">
        <v>4683</v>
      </c>
      <c r="K5" s="31">
        <v>4393</v>
      </c>
      <c r="L5" s="31">
        <v>4147</v>
      </c>
    </row>
    <row r="6" spans="1:12" s="6" customFormat="1" ht="24">
      <c r="A6" s="239" t="s">
        <v>385</v>
      </c>
      <c r="B6" s="46">
        <v>15558</v>
      </c>
      <c r="C6" s="46">
        <v>17940</v>
      </c>
      <c r="D6" s="46">
        <v>19671</v>
      </c>
      <c r="E6" s="46">
        <v>20869</v>
      </c>
      <c r="F6" s="46">
        <v>20971</v>
      </c>
      <c r="G6" s="46">
        <v>21705</v>
      </c>
      <c r="H6" s="46">
        <v>22808</v>
      </c>
      <c r="I6" s="46">
        <v>22810</v>
      </c>
      <c r="J6" s="46">
        <v>21963</v>
      </c>
      <c r="K6" s="46">
        <v>20446</v>
      </c>
      <c r="L6" s="46">
        <v>19105</v>
      </c>
    </row>
    <row r="7" spans="1:12" s="6" customFormat="1" ht="24">
      <c r="A7" s="240" t="s">
        <v>386</v>
      </c>
      <c r="B7" s="31">
        <v>2416</v>
      </c>
      <c r="C7" s="31">
        <v>2782</v>
      </c>
      <c r="D7" s="31">
        <v>3292</v>
      </c>
      <c r="E7" s="31">
        <v>3729</v>
      </c>
      <c r="F7" s="31">
        <v>4499</v>
      </c>
      <c r="G7" s="31">
        <v>5656</v>
      </c>
      <c r="H7" s="31">
        <v>6712</v>
      </c>
      <c r="I7" s="31">
        <v>7625</v>
      </c>
      <c r="J7" s="31">
        <v>8402</v>
      </c>
      <c r="K7" s="31">
        <v>9526</v>
      </c>
      <c r="L7" s="31">
        <v>10216</v>
      </c>
    </row>
    <row r="8" spans="1:12" s="6" customFormat="1" ht="18" customHeight="1">
      <c r="A8" s="241" t="s">
        <v>387</v>
      </c>
      <c r="B8" s="46">
        <v>0</v>
      </c>
      <c r="C8" s="46">
        <v>0</v>
      </c>
      <c r="D8" s="46">
        <v>2</v>
      </c>
      <c r="E8" s="46">
        <v>0</v>
      </c>
      <c r="F8" s="46">
        <v>41</v>
      </c>
      <c r="G8" s="46">
        <v>0</v>
      </c>
      <c r="H8" s="46">
        <v>8</v>
      </c>
      <c r="I8" s="46">
        <v>82</v>
      </c>
      <c r="J8" s="46">
        <v>205</v>
      </c>
      <c r="K8" s="46">
        <v>248</v>
      </c>
      <c r="L8" s="46">
        <v>435</v>
      </c>
    </row>
    <row r="9" spans="1:12" s="6" customFormat="1" ht="18" customHeight="1">
      <c r="A9" s="220" t="s">
        <v>338</v>
      </c>
      <c r="B9" s="222">
        <f>SUM(B5:B8)</f>
        <v>23369</v>
      </c>
      <c r="C9" s="222">
        <f t="shared" ref="C9:L9" si="0">SUM(C5:C8)</f>
        <v>26629</v>
      </c>
      <c r="D9" s="222">
        <f t="shared" si="0"/>
        <v>29276</v>
      </c>
      <c r="E9" s="222">
        <f t="shared" si="0"/>
        <v>31306</v>
      </c>
      <c r="F9" s="222">
        <f t="shared" si="0"/>
        <v>31753</v>
      </c>
      <c r="G9" s="222">
        <f t="shared" si="0"/>
        <v>33058</v>
      </c>
      <c r="H9" s="222">
        <f t="shared" si="0"/>
        <v>34701</v>
      </c>
      <c r="I9" s="222">
        <f t="shared" si="0"/>
        <v>35278</v>
      </c>
      <c r="J9" s="222">
        <f t="shared" si="0"/>
        <v>35253</v>
      </c>
      <c r="K9" s="222">
        <f t="shared" si="0"/>
        <v>34613</v>
      </c>
      <c r="L9" s="222">
        <f t="shared" si="0"/>
        <v>33903</v>
      </c>
    </row>
    <row r="10" spans="1:12" s="6" customFormat="1" ht="18" customHeight="1">
      <c r="A10" s="40"/>
      <c r="H10" s="178"/>
      <c r="I10" s="178"/>
      <c r="J10" s="178"/>
      <c r="K10" s="10"/>
      <c r="L10" s="242"/>
    </row>
    <row r="11" spans="1:12" s="6" customFormat="1" ht="18" customHeight="1">
      <c r="A11" s="5" t="s">
        <v>388</v>
      </c>
      <c r="K11" s="10"/>
      <c r="L11" s="104" t="s">
        <v>389</v>
      </c>
    </row>
    <row r="12" spans="1:12" s="6" customFormat="1" ht="18" customHeight="1">
      <c r="A12" s="163" t="s">
        <v>379</v>
      </c>
      <c r="B12" s="236" t="s">
        <v>380</v>
      </c>
      <c r="C12" s="236" t="s">
        <v>303</v>
      </c>
      <c r="D12" s="236" t="s">
        <v>304</v>
      </c>
      <c r="E12" s="236" t="s">
        <v>305</v>
      </c>
      <c r="F12" s="236" t="s">
        <v>381</v>
      </c>
      <c r="G12" s="236" t="s">
        <v>382</v>
      </c>
      <c r="H12" s="236" t="s">
        <v>383</v>
      </c>
      <c r="I12" s="236" t="s">
        <v>333</v>
      </c>
      <c r="J12" s="236" t="s">
        <v>272</v>
      </c>
      <c r="K12" s="237" t="s">
        <v>242</v>
      </c>
      <c r="L12" s="237" t="s">
        <v>273</v>
      </c>
    </row>
    <row r="13" spans="1:12" s="6" customFormat="1" ht="24">
      <c r="A13" s="238" t="s">
        <v>384</v>
      </c>
      <c r="B13" s="35">
        <f>B5/B9*100</f>
        <v>23.086139757798794</v>
      </c>
      <c r="C13" s="35">
        <f t="shared" ref="C13:K13" si="1">C5/C9*100</f>
        <v>22.18258289834391</v>
      </c>
      <c r="D13" s="35">
        <f t="shared" si="1"/>
        <v>21.556906681240605</v>
      </c>
      <c r="E13" s="35">
        <f t="shared" si="1"/>
        <v>21.427202453203858</v>
      </c>
      <c r="F13" s="35">
        <f t="shared" si="1"/>
        <v>19.657985072276634</v>
      </c>
      <c r="G13" s="35">
        <f t="shared" si="1"/>
        <v>17.233347449936474</v>
      </c>
      <c r="H13" s="35">
        <f t="shared" si="1"/>
        <v>14.907351373159274</v>
      </c>
      <c r="I13" s="35">
        <f t="shared" si="1"/>
        <v>13.495663019445548</v>
      </c>
      <c r="J13" s="35">
        <f t="shared" si="1"/>
        <v>13.283975831844097</v>
      </c>
      <c r="K13" s="35">
        <f t="shared" si="1"/>
        <v>12.691763210354489</v>
      </c>
      <c r="L13" s="35">
        <f>L5/L9*100</f>
        <v>12.231955874111437</v>
      </c>
    </row>
    <row r="14" spans="1:12" s="6" customFormat="1" ht="24">
      <c r="A14" s="239" t="s">
        <v>385</v>
      </c>
      <c r="B14" s="45">
        <f t="shared" ref="B14:K14" si="2">B6/B9*100</f>
        <v>66.575377637040518</v>
      </c>
      <c r="C14" s="45">
        <f t="shared" si="2"/>
        <v>67.370160351496494</v>
      </c>
      <c r="D14" s="45">
        <f t="shared" si="2"/>
        <v>67.191556223527797</v>
      </c>
      <c r="E14" s="45">
        <f t="shared" si="2"/>
        <v>66.661342873570561</v>
      </c>
      <c r="F14" s="45">
        <f t="shared" si="2"/>
        <v>66.044153308348825</v>
      </c>
      <c r="G14" s="45">
        <f t="shared" si="2"/>
        <v>65.657329542017067</v>
      </c>
      <c r="H14" s="45">
        <f t="shared" si="2"/>
        <v>65.727212472263048</v>
      </c>
      <c r="I14" s="45">
        <f t="shared" si="2"/>
        <v>64.657860422926476</v>
      </c>
      <c r="J14" s="45">
        <f t="shared" si="2"/>
        <v>62.301080759084336</v>
      </c>
      <c r="K14" s="45">
        <f t="shared" si="2"/>
        <v>59.07029150897062</v>
      </c>
      <c r="L14" s="45">
        <f>L6/L9*100</f>
        <v>56.351945255582102</v>
      </c>
    </row>
    <row r="15" spans="1:12" s="6" customFormat="1" ht="24">
      <c r="A15" s="240" t="s">
        <v>386</v>
      </c>
      <c r="B15" s="35">
        <f t="shared" ref="B15:K15" si="3">B7/B9*100</f>
        <v>10.338482605160683</v>
      </c>
      <c r="C15" s="35">
        <f t="shared" si="3"/>
        <v>10.4472567501596</v>
      </c>
      <c r="D15" s="35">
        <f t="shared" si="3"/>
        <v>11.244705560868971</v>
      </c>
      <c r="E15" s="35">
        <f t="shared" si="3"/>
        <v>11.911454673225579</v>
      </c>
      <c r="F15" s="35">
        <f t="shared" si="3"/>
        <v>14.168739961578433</v>
      </c>
      <c r="G15" s="35">
        <f t="shared" si="3"/>
        <v>17.109323008046466</v>
      </c>
      <c r="H15" s="35">
        <f t="shared" si="3"/>
        <v>19.342382063917466</v>
      </c>
      <c r="I15" s="35">
        <f t="shared" si="3"/>
        <v>21.614037076931801</v>
      </c>
      <c r="J15" s="35">
        <f t="shared" si="3"/>
        <v>23.833432615663916</v>
      </c>
      <c r="K15" s="35">
        <f t="shared" si="3"/>
        <v>27.521451477768466</v>
      </c>
      <c r="L15" s="35">
        <f>L7/L9*100</f>
        <v>30.133026575819251</v>
      </c>
    </row>
    <row r="16" spans="1:12" s="6" customFormat="1" ht="18" customHeight="1">
      <c r="A16" s="241" t="s">
        <v>387</v>
      </c>
      <c r="B16" s="45">
        <f t="shared" ref="B16:K16" si="4">B8/B9*100</f>
        <v>0</v>
      </c>
      <c r="C16" s="45">
        <f>C8/C9*100</f>
        <v>0</v>
      </c>
      <c r="D16" s="45">
        <f>D8/D9*100</f>
        <v>6.831534362617844E-3</v>
      </c>
      <c r="E16" s="45">
        <f t="shared" si="4"/>
        <v>0</v>
      </c>
      <c r="F16" s="45">
        <f t="shared" si="4"/>
        <v>0.12912165779611376</v>
      </c>
      <c r="G16" s="45">
        <f t="shared" si="4"/>
        <v>0</v>
      </c>
      <c r="H16" s="45">
        <f t="shared" si="4"/>
        <v>2.305409066021152E-2</v>
      </c>
      <c r="I16" s="45">
        <f t="shared" si="4"/>
        <v>0.23243948069618459</v>
      </c>
      <c r="J16" s="45">
        <f t="shared" si="4"/>
        <v>0.58151079340765321</v>
      </c>
      <c r="K16" s="45">
        <f t="shared" si="4"/>
        <v>0.71649380290642239</v>
      </c>
      <c r="L16" s="45">
        <f>L8/L9*100</f>
        <v>1.2830722944872135</v>
      </c>
    </row>
    <row r="17" spans="1:12" s="6" customFormat="1" ht="18" customHeight="1">
      <c r="A17" s="220" t="s">
        <v>338</v>
      </c>
      <c r="B17" s="234">
        <f t="shared" ref="B17:K17" si="5">SUM(B13:B16)</f>
        <v>99.999999999999986</v>
      </c>
      <c r="C17" s="234">
        <f t="shared" si="5"/>
        <v>100</v>
      </c>
      <c r="D17" s="234">
        <f t="shared" si="5"/>
        <v>99.999999999999986</v>
      </c>
      <c r="E17" s="234">
        <f t="shared" si="5"/>
        <v>100</v>
      </c>
      <c r="F17" s="234">
        <f t="shared" si="5"/>
        <v>100.00000000000001</v>
      </c>
      <c r="G17" s="234">
        <f t="shared" si="5"/>
        <v>100</v>
      </c>
      <c r="H17" s="234">
        <f>SUM(H13:H16)</f>
        <v>100</v>
      </c>
      <c r="I17" s="234">
        <f t="shared" si="5"/>
        <v>100.00000000000001</v>
      </c>
      <c r="J17" s="234">
        <f t="shared" si="5"/>
        <v>100</v>
      </c>
      <c r="K17" s="234">
        <f t="shared" si="5"/>
        <v>100</v>
      </c>
      <c r="L17" s="234">
        <f>SUM(L13:L16)</f>
        <v>100.00000000000001</v>
      </c>
    </row>
    <row r="18" spans="1:12" s="6" customFormat="1" ht="18" customHeight="1">
      <c r="A18" s="40"/>
      <c r="H18" s="178"/>
      <c r="I18" s="178"/>
      <c r="J18" s="178"/>
      <c r="K18" s="10"/>
      <c r="L18" s="242"/>
    </row>
    <row r="19" spans="1:12" s="6" customFormat="1" ht="18" customHeight="1">
      <c r="A19" s="5" t="s">
        <v>390</v>
      </c>
      <c r="K19" s="10"/>
      <c r="L19" s="104" t="s">
        <v>389</v>
      </c>
    </row>
    <row r="20" spans="1:12" s="6" customFormat="1" ht="18" customHeight="1">
      <c r="A20" s="163" t="s">
        <v>379</v>
      </c>
      <c r="B20" s="236" t="s">
        <v>380</v>
      </c>
      <c r="C20" s="236" t="s">
        <v>303</v>
      </c>
      <c r="D20" s="236" t="s">
        <v>304</v>
      </c>
      <c r="E20" s="236" t="s">
        <v>305</v>
      </c>
      <c r="F20" s="236" t="s">
        <v>381</v>
      </c>
      <c r="G20" s="236" t="s">
        <v>382</v>
      </c>
      <c r="H20" s="236" t="s">
        <v>383</v>
      </c>
      <c r="I20" s="236" t="s">
        <v>333</v>
      </c>
      <c r="J20" s="236" t="s">
        <v>272</v>
      </c>
      <c r="K20" s="237" t="s">
        <v>242</v>
      </c>
      <c r="L20" s="237" t="s">
        <v>273</v>
      </c>
    </row>
    <row r="21" spans="1:12" s="6" customFormat="1" ht="24">
      <c r="A21" s="238" t="s">
        <v>384</v>
      </c>
      <c r="B21" s="35">
        <f>B5/B5*100</f>
        <v>100</v>
      </c>
      <c r="C21" s="35">
        <f>C5/B5*100</f>
        <v>109.4902687673772</v>
      </c>
      <c r="D21" s="35">
        <f>D5/B5*100</f>
        <v>116.97868396663577</v>
      </c>
      <c r="E21" s="35">
        <f>E5/B5*100</f>
        <v>124.33734939759036</v>
      </c>
      <c r="F21" s="35">
        <f>F5/B5*100</f>
        <v>115.6997219647822</v>
      </c>
      <c r="G21" s="35">
        <f>G5/B5*100</f>
        <v>105.59777571825764</v>
      </c>
      <c r="H21" s="35">
        <f>H5/B5*100</f>
        <v>95.885078776645045</v>
      </c>
      <c r="I21" s="35">
        <f>I5/B5*100</f>
        <v>88.248378127896203</v>
      </c>
      <c r="J21" s="35">
        <f>J5/B5*100</f>
        <v>86.802594995366078</v>
      </c>
      <c r="K21" s="35">
        <f>K5/B5*100</f>
        <v>81.427247451343831</v>
      </c>
      <c r="L21" s="35">
        <f>L5/B5*100</f>
        <v>76.867469879518069</v>
      </c>
    </row>
    <row r="22" spans="1:12" s="6" customFormat="1" ht="24">
      <c r="A22" s="239" t="s">
        <v>385</v>
      </c>
      <c r="B22" s="45">
        <f>B6/B6*100</f>
        <v>100</v>
      </c>
      <c r="C22" s="45">
        <f t="shared" ref="C22:C25" si="6">C6/B6*100</f>
        <v>115.31045121480909</v>
      </c>
      <c r="D22" s="45">
        <f>D6/B6*100</f>
        <v>126.43655996914771</v>
      </c>
      <c r="E22" s="45">
        <f>E6/B6*100</f>
        <v>134.13677850623472</v>
      </c>
      <c r="F22" s="45">
        <f>F6/B6*100</f>
        <v>134.79238976732228</v>
      </c>
      <c r="G22" s="45">
        <f>G6/B6*100</f>
        <v>139.51021982259931</v>
      </c>
      <c r="H22" s="45">
        <f>H6/B6*100</f>
        <v>146.59982002828127</v>
      </c>
      <c r="I22" s="45">
        <f>I6/B6*100</f>
        <v>146.61267515104771</v>
      </c>
      <c r="J22" s="45">
        <f>J6/B6*100</f>
        <v>141.16853065946779</v>
      </c>
      <c r="K22" s="45">
        <f>K6/B6*100</f>
        <v>131.4179200411364</v>
      </c>
      <c r="L22" s="45">
        <f>L6/B6*100</f>
        <v>122.79856022625015</v>
      </c>
    </row>
    <row r="23" spans="1:12" s="6" customFormat="1" ht="24">
      <c r="A23" s="240" t="s">
        <v>386</v>
      </c>
      <c r="B23" s="35">
        <f>B7/B7*100</f>
        <v>100</v>
      </c>
      <c r="C23" s="35">
        <f t="shared" si="6"/>
        <v>115.14900662251655</v>
      </c>
      <c r="D23" s="35">
        <f>D7/B7*100</f>
        <v>136.25827814569536</v>
      </c>
      <c r="E23" s="35">
        <f>E7/B7*100</f>
        <v>154.34602649006624</v>
      </c>
      <c r="F23" s="35">
        <f>F7/B7*100</f>
        <v>186.21688741721854</v>
      </c>
      <c r="G23" s="35">
        <f>G7/B7*100</f>
        <v>234.10596026490066</v>
      </c>
      <c r="H23" s="35">
        <f>H7/B7*100</f>
        <v>277.81456953642385</v>
      </c>
      <c r="I23" s="35">
        <f>I7/B7*100</f>
        <v>315.60430463576159</v>
      </c>
      <c r="J23" s="35">
        <f>J7/B7*100</f>
        <v>347.76490066225165</v>
      </c>
      <c r="K23" s="35">
        <f>K7/B7*100</f>
        <v>394.28807947019868</v>
      </c>
      <c r="L23" s="35">
        <f>L7/B7*100</f>
        <v>422.84768211920527</v>
      </c>
    </row>
    <row r="24" spans="1:12" s="6" customFormat="1" ht="18" customHeight="1">
      <c r="A24" s="241" t="s">
        <v>387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</row>
    <row r="25" spans="1:12" s="6" customFormat="1" ht="18" customHeight="1">
      <c r="A25" s="220" t="s">
        <v>338</v>
      </c>
      <c r="B25" s="234">
        <f>B9/B9*100</f>
        <v>100</v>
      </c>
      <c r="C25" s="234">
        <f t="shared" si="6"/>
        <v>113.95010483974497</v>
      </c>
      <c r="D25" s="234">
        <f>D9/B9*100</f>
        <v>125.27707646882622</v>
      </c>
      <c r="E25" s="234">
        <f>E9/B9*100</f>
        <v>133.96379819418888</v>
      </c>
      <c r="F25" s="234">
        <f>F9/B9*100</f>
        <v>135.87658864307414</v>
      </c>
      <c r="G25" s="234">
        <f>G9/B9*100</f>
        <v>141.46090975223586</v>
      </c>
      <c r="H25" s="234">
        <f>H9/B9*100</f>
        <v>148.49159142453678</v>
      </c>
      <c r="I25" s="234">
        <f>I9/B9*100</f>
        <v>150.96067439770638</v>
      </c>
      <c r="J25" s="234">
        <f>J9/B9*100</f>
        <v>150.85369506611323</v>
      </c>
      <c r="K25" s="234">
        <f>K9/B9*100</f>
        <v>148.11502417732893</v>
      </c>
      <c r="L25" s="234">
        <f>L9/B9*100</f>
        <v>145.07681116008385</v>
      </c>
    </row>
    <row r="26" spans="1:12" s="6" customFormat="1" ht="18" customHeight="1">
      <c r="A26" s="40" t="s">
        <v>159</v>
      </c>
      <c r="H26" s="178"/>
      <c r="I26" s="178"/>
      <c r="J26" s="178"/>
      <c r="K26" s="10"/>
      <c r="L26" s="10" t="s">
        <v>334</v>
      </c>
    </row>
    <row r="27" spans="1:12" s="6" customFormat="1" ht="18" customHeight="1"/>
    <row r="28" spans="1:12" s="6" customFormat="1" ht="18" customHeight="1"/>
    <row r="29" spans="1:12" s="6" customFormat="1" ht="18" customHeight="1"/>
    <row r="30" spans="1:12" s="6" customFormat="1" ht="18" customHeight="1"/>
    <row r="31" spans="1:12" s="6" customFormat="1" ht="18" customHeight="1"/>
  </sheetData>
  <phoneticPr fontId="2"/>
  <pageMargins left="0.2" right="0.21" top="1" bottom="1" header="0.51200000000000001" footer="0.51200000000000001"/>
  <pageSetup paperSize="9" scale="85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L32"/>
  <sheetViews>
    <sheetView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8" customHeight="1"/>
  <cols>
    <col min="1" max="1" width="11.375" style="248" customWidth="1"/>
    <col min="2" max="2" width="8" style="4" customWidth="1"/>
    <col min="3" max="12" width="7.875" style="4" customWidth="1"/>
    <col min="13" max="16384" width="9" style="4"/>
  </cols>
  <sheetData>
    <row r="1" spans="1:12" ht="18" customHeight="1">
      <c r="A1" s="11" t="s">
        <v>391</v>
      </c>
      <c r="B1" s="47"/>
    </row>
    <row r="2" spans="1:12" s="6" customFormat="1" ht="18" customHeight="1">
      <c r="A2" s="243"/>
      <c r="B2" s="5"/>
      <c r="L2" s="10" t="s">
        <v>392</v>
      </c>
    </row>
    <row r="3" spans="1:12" s="6" customFormat="1" ht="18" customHeight="1">
      <c r="A3" s="1183" t="s">
        <v>393</v>
      </c>
      <c r="B3" s="1164" t="s">
        <v>394</v>
      </c>
      <c r="C3" s="1185" t="s">
        <v>395</v>
      </c>
      <c r="D3" s="1196"/>
      <c r="E3" s="1196"/>
      <c r="F3" s="1196"/>
      <c r="G3" s="1183"/>
      <c r="H3" s="1185" t="s">
        <v>396</v>
      </c>
      <c r="I3" s="1196"/>
      <c r="J3" s="1196"/>
      <c r="K3" s="1196"/>
      <c r="L3" s="1196"/>
    </row>
    <row r="4" spans="1:12" s="6" customFormat="1" ht="18" customHeight="1">
      <c r="A4" s="1184"/>
      <c r="B4" s="1186"/>
      <c r="C4" s="165" t="s">
        <v>137</v>
      </c>
      <c r="D4" s="165" t="s">
        <v>397</v>
      </c>
      <c r="E4" s="165" t="s">
        <v>398</v>
      </c>
      <c r="F4" s="244" t="s">
        <v>399</v>
      </c>
      <c r="G4" s="164" t="s">
        <v>360</v>
      </c>
      <c r="H4" s="165" t="s">
        <v>137</v>
      </c>
      <c r="I4" s="165" t="s">
        <v>397</v>
      </c>
      <c r="J4" s="165" t="s">
        <v>398</v>
      </c>
      <c r="K4" s="244" t="s">
        <v>399</v>
      </c>
      <c r="L4" s="166" t="s">
        <v>360</v>
      </c>
    </row>
    <row r="5" spans="1:12" s="6" customFormat="1" ht="18" customHeight="1">
      <c r="A5" s="245" t="s">
        <v>400</v>
      </c>
      <c r="B5" s="246">
        <f t="shared" ref="B5:B28" si="0">C5+H5</f>
        <v>141</v>
      </c>
      <c r="C5" s="247">
        <f t="shared" ref="C5:C28" si="1">SUM(D5:G5)</f>
        <v>68</v>
      </c>
      <c r="D5" s="247">
        <v>20</v>
      </c>
      <c r="E5" s="247">
        <v>40</v>
      </c>
      <c r="F5" s="247">
        <v>8</v>
      </c>
      <c r="G5" s="247">
        <v>0</v>
      </c>
      <c r="H5" s="31">
        <f t="shared" ref="H5:H28" si="2">SUM(I5:L5)</f>
        <v>73</v>
      </c>
      <c r="I5" s="31">
        <v>7</v>
      </c>
      <c r="J5" s="31">
        <v>40</v>
      </c>
      <c r="K5" s="31">
        <v>26</v>
      </c>
      <c r="L5" s="247">
        <v>0</v>
      </c>
    </row>
    <row r="6" spans="1:12" s="6" customFormat="1" ht="18" customHeight="1">
      <c r="A6" s="241" t="s">
        <v>401</v>
      </c>
      <c r="B6" s="202">
        <f t="shared" si="0"/>
        <v>1166</v>
      </c>
      <c r="C6" s="46">
        <f t="shared" si="1"/>
        <v>525</v>
      </c>
      <c r="D6" s="46">
        <v>163</v>
      </c>
      <c r="E6" s="46">
        <v>316</v>
      </c>
      <c r="F6" s="46">
        <v>42</v>
      </c>
      <c r="G6" s="46">
        <v>4</v>
      </c>
      <c r="H6" s="46">
        <f t="shared" si="2"/>
        <v>641</v>
      </c>
      <c r="I6" s="46">
        <v>168</v>
      </c>
      <c r="J6" s="46">
        <v>321</v>
      </c>
      <c r="K6" s="46">
        <v>141</v>
      </c>
      <c r="L6" s="46">
        <v>11</v>
      </c>
    </row>
    <row r="7" spans="1:12" s="6" customFormat="1" ht="18" customHeight="1">
      <c r="A7" s="245" t="s">
        <v>402</v>
      </c>
      <c r="B7" s="226">
        <f t="shared" si="0"/>
        <v>1622</v>
      </c>
      <c r="C7" s="31">
        <f t="shared" si="1"/>
        <v>758</v>
      </c>
      <c r="D7" s="31">
        <v>304</v>
      </c>
      <c r="E7" s="31">
        <v>368</v>
      </c>
      <c r="F7" s="31">
        <v>50</v>
      </c>
      <c r="G7" s="31">
        <v>36</v>
      </c>
      <c r="H7" s="31">
        <f t="shared" si="2"/>
        <v>864</v>
      </c>
      <c r="I7" s="31">
        <v>330</v>
      </c>
      <c r="J7" s="31">
        <v>382</v>
      </c>
      <c r="K7" s="31">
        <v>129</v>
      </c>
      <c r="L7" s="31">
        <v>23</v>
      </c>
    </row>
    <row r="8" spans="1:12" s="6" customFormat="1" ht="18" customHeight="1">
      <c r="A8" s="241" t="s">
        <v>403</v>
      </c>
      <c r="B8" s="202">
        <f t="shared" si="0"/>
        <v>1129</v>
      </c>
      <c r="C8" s="46">
        <f t="shared" si="1"/>
        <v>517</v>
      </c>
      <c r="D8" s="46">
        <v>111</v>
      </c>
      <c r="E8" s="46">
        <v>384</v>
      </c>
      <c r="F8" s="46">
        <v>15</v>
      </c>
      <c r="G8" s="46">
        <v>7</v>
      </c>
      <c r="H8" s="46">
        <f t="shared" si="2"/>
        <v>612</v>
      </c>
      <c r="I8" s="46">
        <v>138</v>
      </c>
      <c r="J8" s="46">
        <v>398</v>
      </c>
      <c r="K8" s="46">
        <v>68</v>
      </c>
      <c r="L8" s="46">
        <v>8</v>
      </c>
    </row>
    <row r="9" spans="1:12" s="6" customFormat="1" ht="18" customHeight="1">
      <c r="A9" s="245" t="s">
        <v>404</v>
      </c>
      <c r="B9" s="226">
        <f t="shared" si="0"/>
        <v>3090</v>
      </c>
      <c r="C9" s="31">
        <f t="shared" si="1"/>
        <v>1363</v>
      </c>
      <c r="D9" s="31">
        <v>427</v>
      </c>
      <c r="E9" s="31">
        <v>799</v>
      </c>
      <c r="F9" s="31">
        <v>86</v>
      </c>
      <c r="G9" s="31">
        <v>51</v>
      </c>
      <c r="H9" s="31">
        <f t="shared" si="2"/>
        <v>1727</v>
      </c>
      <c r="I9" s="31">
        <v>549</v>
      </c>
      <c r="J9" s="31">
        <v>807</v>
      </c>
      <c r="K9" s="31">
        <v>302</v>
      </c>
      <c r="L9" s="31">
        <v>69</v>
      </c>
    </row>
    <row r="10" spans="1:12" s="6" customFormat="1" ht="18" customHeight="1">
      <c r="A10" s="241" t="s">
        <v>405</v>
      </c>
      <c r="B10" s="202">
        <f t="shared" si="0"/>
        <v>970</v>
      </c>
      <c r="C10" s="46">
        <f t="shared" si="1"/>
        <v>508</v>
      </c>
      <c r="D10" s="46">
        <v>192</v>
      </c>
      <c r="E10" s="46">
        <v>271</v>
      </c>
      <c r="F10" s="46">
        <v>43</v>
      </c>
      <c r="G10" s="46">
        <v>2</v>
      </c>
      <c r="H10" s="46">
        <f t="shared" si="2"/>
        <v>462</v>
      </c>
      <c r="I10" s="46">
        <v>103</v>
      </c>
      <c r="J10" s="46">
        <v>272</v>
      </c>
      <c r="K10" s="46">
        <v>85</v>
      </c>
      <c r="L10" s="46">
        <v>2</v>
      </c>
    </row>
    <row r="11" spans="1:12" s="6" customFormat="1" ht="18" customHeight="1">
      <c r="A11" s="245" t="s">
        <v>406</v>
      </c>
      <c r="B11" s="226">
        <f t="shared" si="0"/>
        <v>1855</v>
      </c>
      <c r="C11" s="31">
        <f t="shared" si="1"/>
        <v>1076</v>
      </c>
      <c r="D11" s="31">
        <v>403</v>
      </c>
      <c r="E11" s="31">
        <v>426</v>
      </c>
      <c r="F11" s="31">
        <v>219</v>
      </c>
      <c r="G11" s="31">
        <v>28</v>
      </c>
      <c r="H11" s="31">
        <f t="shared" si="2"/>
        <v>779</v>
      </c>
      <c r="I11" s="31">
        <v>191</v>
      </c>
      <c r="J11" s="31">
        <v>381</v>
      </c>
      <c r="K11" s="31">
        <v>194</v>
      </c>
      <c r="L11" s="31">
        <v>13</v>
      </c>
    </row>
    <row r="12" spans="1:12" s="6" customFormat="1" ht="18" customHeight="1">
      <c r="A12" s="241" t="s">
        <v>407</v>
      </c>
      <c r="B12" s="202">
        <f t="shared" si="0"/>
        <v>3153</v>
      </c>
      <c r="C12" s="46">
        <f t="shared" si="1"/>
        <v>1459</v>
      </c>
      <c r="D12" s="46">
        <v>452</v>
      </c>
      <c r="E12" s="46">
        <v>901</v>
      </c>
      <c r="F12" s="46">
        <v>83</v>
      </c>
      <c r="G12" s="46">
        <v>23</v>
      </c>
      <c r="H12" s="46">
        <f t="shared" si="2"/>
        <v>1694</v>
      </c>
      <c r="I12" s="46">
        <v>414</v>
      </c>
      <c r="J12" s="46">
        <v>928</v>
      </c>
      <c r="K12" s="46">
        <v>309</v>
      </c>
      <c r="L12" s="46">
        <v>43</v>
      </c>
    </row>
    <row r="13" spans="1:12" s="6" customFormat="1" ht="18" customHeight="1">
      <c r="A13" s="245" t="s">
        <v>408</v>
      </c>
      <c r="B13" s="226">
        <f t="shared" si="0"/>
        <v>2712</v>
      </c>
      <c r="C13" s="31">
        <f t="shared" si="1"/>
        <v>1180</v>
      </c>
      <c r="D13" s="31">
        <v>325</v>
      </c>
      <c r="E13" s="31">
        <v>741</v>
      </c>
      <c r="F13" s="31">
        <v>90</v>
      </c>
      <c r="G13" s="31">
        <v>24</v>
      </c>
      <c r="H13" s="31">
        <f t="shared" si="2"/>
        <v>1532</v>
      </c>
      <c r="I13" s="31">
        <v>353</v>
      </c>
      <c r="J13" s="31">
        <v>746</v>
      </c>
      <c r="K13" s="31">
        <v>377</v>
      </c>
      <c r="L13" s="31">
        <v>56</v>
      </c>
    </row>
    <row r="14" spans="1:12" s="6" customFormat="1" ht="18" customHeight="1">
      <c r="A14" s="241" t="s">
        <v>409</v>
      </c>
      <c r="B14" s="202">
        <f t="shared" si="0"/>
        <v>501</v>
      </c>
      <c r="C14" s="46">
        <f t="shared" si="1"/>
        <v>232</v>
      </c>
      <c r="D14" s="46">
        <v>60</v>
      </c>
      <c r="E14" s="46">
        <v>155</v>
      </c>
      <c r="F14" s="46">
        <v>17</v>
      </c>
      <c r="G14" s="46">
        <v>0</v>
      </c>
      <c r="H14" s="46">
        <f t="shared" si="2"/>
        <v>269</v>
      </c>
      <c r="I14" s="46">
        <v>60</v>
      </c>
      <c r="J14" s="46">
        <v>156</v>
      </c>
      <c r="K14" s="46">
        <v>51</v>
      </c>
      <c r="L14" s="46">
        <v>2</v>
      </c>
    </row>
    <row r="15" spans="1:12" s="6" customFormat="1" ht="18" customHeight="1">
      <c r="A15" s="245" t="s">
        <v>410</v>
      </c>
      <c r="B15" s="226">
        <f t="shared" si="0"/>
        <v>597</v>
      </c>
      <c r="C15" s="31">
        <f t="shared" si="1"/>
        <v>257</v>
      </c>
      <c r="D15" s="31">
        <v>59</v>
      </c>
      <c r="E15" s="31">
        <v>161</v>
      </c>
      <c r="F15" s="31">
        <v>34</v>
      </c>
      <c r="G15" s="31">
        <v>3</v>
      </c>
      <c r="H15" s="31">
        <f t="shared" si="2"/>
        <v>340</v>
      </c>
      <c r="I15" s="31">
        <v>65</v>
      </c>
      <c r="J15" s="31">
        <v>165</v>
      </c>
      <c r="K15" s="31">
        <v>107</v>
      </c>
      <c r="L15" s="31">
        <v>3</v>
      </c>
    </row>
    <row r="16" spans="1:12" s="6" customFormat="1" ht="18" customHeight="1">
      <c r="A16" s="241" t="s">
        <v>411</v>
      </c>
      <c r="B16" s="202">
        <f t="shared" si="0"/>
        <v>1372</v>
      </c>
      <c r="C16" s="46">
        <f t="shared" si="1"/>
        <v>635</v>
      </c>
      <c r="D16" s="46">
        <v>167</v>
      </c>
      <c r="E16" s="46">
        <v>431</v>
      </c>
      <c r="F16" s="46">
        <v>30</v>
      </c>
      <c r="G16" s="46">
        <v>7</v>
      </c>
      <c r="H16" s="46">
        <f t="shared" si="2"/>
        <v>737</v>
      </c>
      <c r="I16" s="46">
        <v>170</v>
      </c>
      <c r="J16" s="46">
        <v>447</v>
      </c>
      <c r="K16" s="46">
        <v>106</v>
      </c>
      <c r="L16" s="46">
        <v>14</v>
      </c>
    </row>
    <row r="17" spans="1:12" s="6" customFormat="1" ht="18" customHeight="1">
      <c r="A17" s="245" t="s">
        <v>412</v>
      </c>
      <c r="B17" s="226">
        <f t="shared" si="0"/>
        <v>625</v>
      </c>
      <c r="C17" s="31">
        <f t="shared" si="1"/>
        <v>314</v>
      </c>
      <c r="D17" s="31">
        <v>86</v>
      </c>
      <c r="E17" s="31">
        <v>204</v>
      </c>
      <c r="F17" s="31">
        <v>23</v>
      </c>
      <c r="G17" s="31">
        <v>1</v>
      </c>
      <c r="H17" s="31">
        <f t="shared" si="2"/>
        <v>311</v>
      </c>
      <c r="I17" s="31">
        <v>41</v>
      </c>
      <c r="J17" s="31">
        <v>204</v>
      </c>
      <c r="K17" s="31">
        <v>64</v>
      </c>
      <c r="L17" s="31">
        <v>2</v>
      </c>
    </row>
    <row r="18" spans="1:12" s="6" customFormat="1" ht="18" customHeight="1">
      <c r="A18" s="241" t="s">
        <v>413</v>
      </c>
      <c r="B18" s="202">
        <f t="shared" si="0"/>
        <v>1111</v>
      </c>
      <c r="C18" s="46">
        <f t="shared" si="1"/>
        <v>534</v>
      </c>
      <c r="D18" s="46">
        <v>149</v>
      </c>
      <c r="E18" s="46">
        <v>338</v>
      </c>
      <c r="F18" s="46">
        <v>39</v>
      </c>
      <c r="G18" s="46">
        <v>8</v>
      </c>
      <c r="H18" s="46">
        <f t="shared" si="2"/>
        <v>577</v>
      </c>
      <c r="I18" s="46">
        <v>118</v>
      </c>
      <c r="J18" s="46">
        <v>347</v>
      </c>
      <c r="K18" s="46">
        <v>104</v>
      </c>
      <c r="L18" s="46">
        <v>8</v>
      </c>
    </row>
    <row r="19" spans="1:12" s="6" customFormat="1" ht="18" customHeight="1">
      <c r="A19" s="245" t="s">
        <v>414</v>
      </c>
      <c r="B19" s="226">
        <f t="shared" si="0"/>
        <v>378</v>
      </c>
      <c r="C19" s="31">
        <f t="shared" si="1"/>
        <v>179</v>
      </c>
      <c r="D19" s="31">
        <v>40</v>
      </c>
      <c r="E19" s="31">
        <v>124</v>
      </c>
      <c r="F19" s="31">
        <v>11</v>
      </c>
      <c r="G19" s="31">
        <v>4</v>
      </c>
      <c r="H19" s="31">
        <f t="shared" si="2"/>
        <v>199</v>
      </c>
      <c r="I19" s="31">
        <v>38</v>
      </c>
      <c r="J19" s="31">
        <v>123</v>
      </c>
      <c r="K19" s="31">
        <v>37</v>
      </c>
      <c r="L19" s="31">
        <v>1</v>
      </c>
    </row>
    <row r="20" spans="1:12" s="6" customFormat="1" ht="18" customHeight="1">
      <c r="A20" s="241" t="s">
        <v>415</v>
      </c>
      <c r="B20" s="202">
        <f t="shared" si="0"/>
        <v>2039</v>
      </c>
      <c r="C20" s="46">
        <f t="shared" si="1"/>
        <v>974</v>
      </c>
      <c r="D20" s="46">
        <v>290</v>
      </c>
      <c r="E20" s="46">
        <v>581</v>
      </c>
      <c r="F20" s="46">
        <v>78</v>
      </c>
      <c r="G20" s="46">
        <v>25</v>
      </c>
      <c r="H20" s="46">
        <f t="shared" si="2"/>
        <v>1065</v>
      </c>
      <c r="I20" s="46">
        <v>259</v>
      </c>
      <c r="J20" s="46">
        <v>601</v>
      </c>
      <c r="K20" s="46">
        <v>195</v>
      </c>
      <c r="L20" s="46">
        <v>10</v>
      </c>
    </row>
    <row r="21" spans="1:12" s="6" customFormat="1" ht="18" customHeight="1">
      <c r="A21" s="245" t="s">
        <v>416</v>
      </c>
      <c r="B21" s="226">
        <f t="shared" si="0"/>
        <v>338</v>
      </c>
      <c r="C21" s="31">
        <f t="shared" si="1"/>
        <v>168</v>
      </c>
      <c r="D21" s="31">
        <v>48</v>
      </c>
      <c r="E21" s="31">
        <v>101</v>
      </c>
      <c r="F21" s="31">
        <v>14</v>
      </c>
      <c r="G21" s="31">
        <v>5</v>
      </c>
      <c r="H21" s="31">
        <f t="shared" si="2"/>
        <v>170</v>
      </c>
      <c r="I21" s="31">
        <v>32</v>
      </c>
      <c r="J21" s="31">
        <v>103</v>
      </c>
      <c r="K21" s="31">
        <v>32</v>
      </c>
      <c r="L21" s="31">
        <v>3</v>
      </c>
    </row>
    <row r="22" spans="1:12" s="6" customFormat="1" ht="18" customHeight="1">
      <c r="A22" s="241" t="s">
        <v>417</v>
      </c>
      <c r="B22" s="202">
        <f t="shared" si="0"/>
        <v>3208</v>
      </c>
      <c r="C22" s="46">
        <f t="shared" si="1"/>
        <v>1507</v>
      </c>
      <c r="D22" s="46">
        <v>447</v>
      </c>
      <c r="E22" s="46">
        <v>896</v>
      </c>
      <c r="F22" s="46">
        <v>110</v>
      </c>
      <c r="G22" s="46">
        <v>54</v>
      </c>
      <c r="H22" s="46">
        <f t="shared" si="2"/>
        <v>1701</v>
      </c>
      <c r="I22" s="46">
        <v>347</v>
      </c>
      <c r="J22" s="46">
        <v>909</v>
      </c>
      <c r="K22" s="46">
        <v>347</v>
      </c>
      <c r="L22" s="46">
        <v>98</v>
      </c>
    </row>
    <row r="23" spans="1:12" s="6" customFormat="1" ht="18" customHeight="1">
      <c r="A23" s="245" t="s">
        <v>418</v>
      </c>
      <c r="B23" s="226">
        <f t="shared" si="0"/>
        <v>1243</v>
      </c>
      <c r="C23" s="31">
        <f t="shared" si="1"/>
        <v>600</v>
      </c>
      <c r="D23" s="31">
        <v>139</v>
      </c>
      <c r="E23" s="31">
        <v>396</v>
      </c>
      <c r="F23" s="31">
        <v>56</v>
      </c>
      <c r="G23" s="31">
        <v>9</v>
      </c>
      <c r="H23" s="31">
        <f t="shared" si="2"/>
        <v>643</v>
      </c>
      <c r="I23" s="31">
        <v>111</v>
      </c>
      <c r="J23" s="31">
        <v>399</v>
      </c>
      <c r="K23" s="31">
        <v>122</v>
      </c>
      <c r="L23" s="31">
        <v>11</v>
      </c>
    </row>
    <row r="24" spans="1:12" s="6" customFormat="1" ht="18" customHeight="1">
      <c r="A24" s="241" t="s">
        <v>419</v>
      </c>
      <c r="B24" s="202">
        <f t="shared" si="0"/>
        <v>1577</v>
      </c>
      <c r="C24" s="46">
        <f t="shared" si="1"/>
        <v>725</v>
      </c>
      <c r="D24" s="46">
        <v>238</v>
      </c>
      <c r="E24" s="46">
        <v>417</v>
      </c>
      <c r="F24" s="46">
        <v>63</v>
      </c>
      <c r="G24" s="46">
        <v>7</v>
      </c>
      <c r="H24" s="46">
        <f t="shared" si="2"/>
        <v>852</v>
      </c>
      <c r="I24" s="46">
        <v>167</v>
      </c>
      <c r="J24" s="46">
        <v>419</v>
      </c>
      <c r="K24" s="46">
        <v>254</v>
      </c>
      <c r="L24" s="46">
        <v>12</v>
      </c>
    </row>
    <row r="25" spans="1:12" s="6" customFormat="1" ht="18" customHeight="1">
      <c r="A25" s="245" t="s">
        <v>420</v>
      </c>
      <c r="B25" s="226">
        <f t="shared" si="0"/>
        <v>151</v>
      </c>
      <c r="C25" s="31">
        <f t="shared" si="1"/>
        <v>77</v>
      </c>
      <c r="D25" s="31">
        <v>24</v>
      </c>
      <c r="E25" s="31">
        <v>46</v>
      </c>
      <c r="F25" s="31">
        <v>7</v>
      </c>
      <c r="G25" s="31">
        <v>0</v>
      </c>
      <c r="H25" s="31">
        <f t="shared" si="2"/>
        <v>74</v>
      </c>
      <c r="I25" s="31">
        <v>10</v>
      </c>
      <c r="J25" s="31">
        <v>46</v>
      </c>
      <c r="K25" s="31">
        <v>17</v>
      </c>
      <c r="L25" s="31">
        <v>1</v>
      </c>
    </row>
    <row r="26" spans="1:12" s="6" customFormat="1" ht="18" customHeight="1">
      <c r="A26" s="241" t="s">
        <v>421</v>
      </c>
      <c r="B26" s="202">
        <f t="shared" si="0"/>
        <v>302</v>
      </c>
      <c r="C26" s="46">
        <f t="shared" si="1"/>
        <v>147</v>
      </c>
      <c r="D26" s="46">
        <v>52</v>
      </c>
      <c r="E26" s="46">
        <v>78</v>
      </c>
      <c r="F26" s="46">
        <v>13</v>
      </c>
      <c r="G26" s="46">
        <v>4</v>
      </c>
      <c r="H26" s="46">
        <f t="shared" si="2"/>
        <v>155</v>
      </c>
      <c r="I26" s="46">
        <v>18</v>
      </c>
      <c r="J26" s="46">
        <v>73</v>
      </c>
      <c r="K26" s="46">
        <v>63</v>
      </c>
      <c r="L26" s="46">
        <v>1</v>
      </c>
    </row>
    <row r="27" spans="1:12" s="6" customFormat="1" ht="18" customHeight="1">
      <c r="A27" s="245" t="s">
        <v>422</v>
      </c>
      <c r="B27" s="226">
        <f t="shared" si="0"/>
        <v>31</v>
      </c>
      <c r="C27" s="31">
        <f t="shared" si="1"/>
        <v>14</v>
      </c>
      <c r="D27" s="31">
        <v>6</v>
      </c>
      <c r="E27" s="31">
        <v>6</v>
      </c>
      <c r="F27" s="31">
        <v>1</v>
      </c>
      <c r="G27" s="31">
        <v>1</v>
      </c>
      <c r="H27" s="31">
        <f t="shared" si="2"/>
        <v>17</v>
      </c>
      <c r="I27" s="31">
        <v>0</v>
      </c>
      <c r="J27" s="31">
        <v>6</v>
      </c>
      <c r="K27" s="31">
        <v>9</v>
      </c>
      <c r="L27" s="31">
        <v>2</v>
      </c>
    </row>
    <row r="28" spans="1:12" s="6" customFormat="1" ht="18" customHeight="1">
      <c r="A28" s="241" t="s">
        <v>423</v>
      </c>
      <c r="B28" s="202">
        <f t="shared" si="0"/>
        <v>10</v>
      </c>
      <c r="C28" s="46">
        <f t="shared" si="1"/>
        <v>5</v>
      </c>
      <c r="D28" s="46">
        <v>3</v>
      </c>
      <c r="E28" s="46">
        <v>0</v>
      </c>
      <c r="F28" s="46">
        <v>1</v>
      </c>
      <c r="G28" s="46">
        <v>1</v>
      </c>
      <c r="H28" s="46">
        <f t="shared" si="2"/>
        <v>5</v>
      </c>
      <c r="I28" s="46">
        <v>0</v>
      </c>
      <c r="J28" s="46">
        <v>0</v>
      </c>
      <c r="K28" s="46">
        <v>5</v>
      </c>
      <c r="L28" s="46">
        <v>0</v>
      </c>
    </row>
    <row r="29" spans="1:12" s="6" customFormat="1" ht="18" customHeight="1">
      <c r="A29" s="220" t="s">
        <v>338</v>
      </c>
      <c r="B29" s="222">
        <f t="shared" ref="B29:G29" si="3">SUM(B5:B28)</f>
        <v>29321</v>
      </c>
      <c r="C29" s="222">
        <f t="shared" si="3"/>
        <v>13822</v>
      </c>
      <c r="D29" s="222">
        <f t="shared" si="3"/>
        <v>4205</v>
      </c>
      <c r="E29" s="222">
        <f t="shared" si="3"/>
        <v>8180</v>
      </c>
      <c r="F29" s="222">
        <f t="shared" si="3"/>
        <v>1133</v>
      </c>
      <c r="G29" s="222">
        <f t="shared" si="3"/>
        <v>304</v>
      </c>
      <c r="H29" s="222">
        <f>SUM(H5:H28)</f>
        <v>15499</v>
      </c>
      <c r="I29" s="222">
        <f t="shared" ref="I29:L29" si="4">SUM(I5:I28)</f>
        <v>3689</v>
      </c>
      <c r="J29" s="222">
        <f t="shared" si="4"/>
        <v>8273</v>
      </c>
      <c r="K29" s="222">
        <f t="shared" si="4"/>
        <v>3144</v>
      </c>
      <c r="L29" s="222">
        <f t="shared" si="4"/>
        <v>393</v>
      </c>
    </row>
    <row r="30" spans="1:12" s="6" customFormat="1" ht="18" customHeight="1">
      <c r="A30" s="171" t="s">
        <v>424</v>
      </c>
      <c r="J30" s="170"/>
      <c r="K30" s="170"/>
      <c r="L30" s="170" t="s">
        <v>334</v>
      </c>
    </row>
    <row r="31" spans="1:12" s="6" customFormat="1" ht="18" customHeight="1">
      <c r="A31" s="171"/>
    </row>
    <row r="32" spans="1:12" s="6" customFormat="1" ht="18" customHeight="1">
      <c r="A32" s="178"/>
    </row>
  </sheetData>
  <mergeCells count="4">
    <mergeCell ref="A3:A4"/>
    <mergeCell ref="B3:B4"/>
    <mergeCell ref="C3:G3"/>
    <mergeCell ref="H3:L3"/>
  </mergeCells>
  <phoneticPr fontId="2"/>
  <pageMargins left="0.28999999999999998" right="0.2" top="1" bottom="1" header="0.51200000000000001" footer="0.51200000000000001"/>
  <pageSetup paperSize="9" scale="93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J10"/>
  <sheetViews>
    <sheetView zoomScaleNormal="100" zoomScaleSheetLayoutView="100" workbookViewId="0"/>
  </sheetViews>
  <sheetFormatPr defaultRowHeight="18" customHeight="1"/>
  <cols>
    <col min="1" max="1" width="9.25" style="4" customWidth="1"/>
    <col min="2" max="10" width="9.75" style="4" customWidth="1"/>
    <col min="11" max="16384" width="9" style="4"/>
  </cols>
  <sheetData>
    <row r="1" spans="1:10" ht="18" customHeight="1">
      <c r="A1" s="3" t="s">
        <v>2145</v>
      </c>
    </row>
    <row r="2" spans="1:10" s="6" customFormat="1" ht="18" customHeight="1">
      <c r="A2" s="5"/>
      <c r="J2" s="10" t="s">
        <v>223</v>
      </c>
    </row>
    <row r="3" spans="1:10" s="6" customFormat="1" ht="18" customHeight="1">
      <c r="A3" s="1183"/>
      <c r="B3" s="1164" t="s">
        <v>425</v>
      </c>
      <c r="C3" s="1164"/>
      <c r="D3" s="1164"/>
      <c r="E3" s="1164"/>
      <c r="F3" s="1164"/>
      <c r="G3" s="1164"/>
      <c r="H3" s="1164"/>
      <c r="I3" s="1164"/>
      <c r="J3" s="1185"/>
    </row>
    <row r="4" spans="1:10" s="6" customFormat="1" ht="18" customHeight="1">
      <c r="A4" s="1184"/>
      <c r="B4" s="1186" t="s">
        <v>133</v>
      </c>
      <c r="C4" s="1186"/>
      <c r="D4" s="1186"/>
      <c r="E4" s="1186"/>
      <c r="F4" s="1186"/>
      <c r="G4" s="1186"/>
      <c r="H4" s="1186"/>
      <c r="I4" s="1186"/>
      <c r="J4" s="1197" t="s">
        <v>426</v>
      </c>
    </row>
    <row r="5" spans="1:10" s="6" customFormat="1" ht="18" customHeight="1">
      <c r="A5" s="1184"/>
      <c r="B5" s="165" t="s">
        <v>137</v>
      </c>
      <c r="C5" s="249" t="s">
        <v>427</v>
      </c>
      <c r="D5" s="165" t="s">
        <v>428</v>
      </c>
      <c r="E5" s="165" t="s">
        <v>429</v>
      </c>
      <c r="F5" s="165" t="s">
        <v>430</v>
      </c>
      <c r="G5" s="165" t="s">
        <v>431</v>
      </c>
      <c r="H5" s="165" t="s">
        <v>432</v>
      </c>
      <c r="I5" s="165" t="s">
        <v>433</v>
      </c>
      <c r="J5" s="1197"/>
    </row>
    <row r="6" spans="1:10" s="6" customFormat="1" ht="18" customHeight="1">
      <c r="A6" s="250" t="s">
        <v>434</v>
      </c>
      <c r="B6" s="251">
        <f>SUM(C6:I6)</f>
        <v>14282</v>
      </c>
      <c r="C6" s="252">
        <v>4969</v>
      </c>
      <c r="D6" s="252">
        <v>4274</v>
      </c>
      <c r="E6" s="252">
        <v>2482</v>
      </c>
      <c r="F6" s="252">
        <v>1758</v>
      </c>
      <c r="G6" s="252">
        <v>595</v>
      </c>
      <c r="H6" s="252">
        <v>146</v>
      </c>
      <c r="I6" s="252">
        <v>58</v>
      </c>
      <c r="J6" s="253">
        <v>2.25</v>
      </c>
    </row>
    <row r="7" spans="1:10" s="6" customFormat="1" ht="18" customHeight="1">
      <c r="A7" s="6" t="s">
        <v>424</v>
      </c>
      <c r="J7" s="10" t="s">
        <v>160</v>
      </c>
    </row>
    <row r="8" spans="1:10" s="6" customFormat="1" ht="18" customHeight="1">
      <c r="A8" s="254"/>
      <c r="B8" s="254"/>
      <c r="C8" s="254"/>
      <c r="D8" s="254"/>
      <c r="E8" s="254"/>
      <c r="F8" s="254"/>
      <c r="G8" s="254"/>
      <c r="H8" s="254"/>
      <c r="I8" s="254"/>
      <c r="J8" s="254"/>
    </row>
    <row r="9" spans="1:10" s="6" customFormat="1" ht="18" customHeight="1"/>
    <row r="10" spans="1:10" s="6" customFormat="1" ht="18" customHeight="1"/>
  </sheetData>
  <mergeCells count="4">
    <mergeCell ref="A3:A5"/>
    <mergeCell ref="B3:J3"/>
    <mergeCell ref="B4:I4"/>
    <mergeCell ref="J4:J5"/>
  </mergeCells>
  <phoneticPr fontId="2"/>
  <pageMargins left="0.2" right="0.2" top="1" bottom="1" header="0.51200000000000001" footer="0.51200000000000001"/>
  <pageSetup paperSize="9" scale="94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F16"/>
  <sheetViews>
    <sheetView zoomScaleNormal="100" workbookViewId="0"/>
  </sheetViews>
  <sheetFormatPr defaultRowHeight="18" customHeight="1"/>
  <cols>
    <col min="1" max="1" width="30.75" style="4" customWidth="1"/>
    <col min="2" max="4" width="18" style="4" customWidth="1"/>
    <col min="5" max="7" width="15" style="4" customWidth="1"/>
    <col min="8" max="16384" width="9" style="4"/>
  </cols>
  <sheetData>
    <row r="1" spans="1:6" ht="18" customHeight="1">
      <c r="A1" s="3" t="s">
        <v>435</v>
      </c>
    </row>
    <row r="2" spans="1:6" s="6" customFormat="1" ht="18" customHeight="1">
      <c r="A2" s="5"/>
      <c r="D2" s="10" t="s">
        <v>198</v>
      </c>
    </row>
    <row r="3" spans="1:6" s="6" customFormat="1" ht="18" customHeight="1">
      <c r="A3" s="163" t="s">
        <v>436</v>
      </c>
      <c r="B3" s="236" t="s">
        <v>133</v>
      </c>
      <c r="C3" s="236" t="s">
        <v>437</v>
      </c>
      <c r="D3" s="255" t="s">
        <v>426</v>
      </c>
    </row>
    <row r="4" spans="1:6" s="6" customFormat="1" ht="18" customHeight="1">
      <c r="A4" s="14" t="s">
        <v>438</v>
      </c>
      <c r="B4" s="31">
        <v>14079</v>
      </c>
      <c r="C4" s="31">
        <v>32003</v>
      </c>
      <c r="D4" s="33">
        <v>2.2730999999999999</v>
      </c>
      <c r="E4" s="256"/>
      <c r="F4" s="256"/>
    </row>
    <row r="5" spans="1:6" s="6" customFormat="1" ht="18" customHeight="1">
      <c r="A5" s="56" t="s">
        <v>439</v>
      </c>
      <c r="B5" s="46">
        <v>13913</v>
      </c>
      <c r="C5" s="46">
        <v>31688</v>
      </c>
      <c r="D5" s="44">
        <v>2.2775799999999999</v>
      </c>
      <c r="E5" s="256"/>
    </row>
    <row r="6" spans="1:6" s="6" customFormat="1" ht="18" customHeight="1">
      <c r="A6" s="15" t="s">
        <v>440</v>
      </c>
      <c r="B6" s="31">
        <v>9662</v>
      </c>
      <c r="C6" s="31">
        <v>24716</v>
      </c>
      <c r="D6" s="33">
        <v>2.5580599999999998</v>
      </c>
    </row>
    <row r="7" spans="1:6" s="6" customFormat="1" ht="18" customHeight="1">
      <c r="A7" s="56" t="s">
        <v>2270</v>
      </c>
      <c r="B7" s="46">
        <v>788</v>
      </c>
      <c r="C7" s="46">
        <v>1452</v>
      </c>
      <c r="D7" s="44">
        <v>1.8426400000000001</v>
      </c>
    </row>
    <row r="8" spans="1:6" s="6" customFormat="1" ht="18" customHeight="1">
      <c r="A8" s="15" t="s">
        <v>441</v>
      </c>
      <c r="B8" s="31">
        <v>3149</v>
      </c>
      <c r="C8" s="31">
        <v>5005</v>
      </c>
      <c r="D8" s="33">
        <v>1.5893900000000001</v>
      </c>
    </row>
    <row r="9" spans="1:6" s="6" customFormat="1" ht="18" customHeight="1">
      <c r="A9" s="56" t="s">
        <v>442</v>
      </c>
      <c r="B9" s="46">
        <v>314</v>
      </c>
      <c r="C9" s="46">
        <v>515</v>
      </c>
      <c r="D9" s="44">
        <v>1.6401300000000001</v>
      </c>
    </row>
    <row r="10" spans="1:6" s="6" customFormat="1" ht="18" customHeight="1">
      <c r="A10" s="15" t="s">
        <v>443</v>
      </c>
      <c r="B10" s="31">
        <v>166</v>
      </c>
      <c r="C10" s="31">
        <v>315</v>
      </c>
      <c r="D10" s="33">
        <v>1.8975900000000001</v>
      </c>
    </row>
    <row r="11" spans="1:6" s="6" customFormat="1" ht="18" customHeight="1">
      <c r="A11" s="56" t="s">
        <v>444</v>
      </c>
      <c r="B11" s="46">
        <v>203</v>
      </c>
      <c r="C11" s="46">
        <v>270</v>
      </c>
      <c r="D11" s="44">
        <v>1.33005</v>
      </c>
    </row>
    <row r="12" spans="1:6" s="6" customFormat="1" ht="18" customHeight="1">
      <c r="A12" s="220" t="s">
        <v>394</v>
      </c>
      <c r="B12" s="39">
        <f>SUM(B4,B11)</f>
        <v>14282</v>
      </c>
      <c r="C12" s="39">
        <f t="shared" ref="C12" si="0">SUM(C4,C11)</f>
        <v>32273</v>
      </c>
      <c r="D12" s="37">
        <v>2.2597</v>
      </c>
      <c r="E12" s="169"/>
    </row>
    <row r="13" spans="1:6" s="6" customFormat="1" ht="18" customHeight="1">
      <c r="A13" s="40" t="s">
        <v>445</v>
      </c>
      <c r="D13" s="10" t="s">
        <v>334</v>
      </c>
      <c r="E13" s="257"/>
    </row>
    <row r="14" spans="1:6" s="6" customFormat="1" ht="18" customHeight="1"/>
    <row r="15" spans="1:6" s="6" customFormat="1" ht="18" customHeight="1"/>
    <row r="16" spans="1:6" s="6" customFormat="1" ht="18" customHeight="1"/>
  </sheetData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J8"/>
  <sheetViews>
    <sheetView zoomScaleNormal="100" workbookViewId="0"/>
  </sheetViews>
  <sheetFormatPr defaultRowHeight="18" customHeight="1"/>
  <cols>
    <col min="1" max="10" width="8.375" style="4" customWidth="1"/>
    <col min="11" max="16384" width="9" style="4"/>
  </cols>
  <sheetData>
    <row r="1" spans="1:10" ht="18" customHeight="1">
      <c r="A1" s="3" t="s">
        <v>446</v>
      </c>
    </row>
    <row r="2" spans="1:10" s="6" customFormat="1" ht="18" customHeight="1">
      <c r="A2" s="5"/>
      <c r="J2" s="10" t="s">
        <v>447</v>
      </c>
    </row>
    <row r="3" spans="1:10" s="6" customFormat="1" ht="18" customHeight="1">
      <c r="A3" s="258" t="s">
        <v>436</v>
      </c>
      <c r="B3" s="236" t="s">
        <v>448</v>
      </c>
      <c r="C3" s="236" t="s">
        <v>322</v>
      </c>
      <c r="D3" s="236" t="s">
        <v>323</v>
      </c>
      <c r="E3" s="236" t="s">
        <v>324</v>
      </c>
      <c r="F3" s="236" t="s">
        <v>325</v>
      </c>
      <c r="G3" s="236" t="s">
        <v>326</v>
      </c>
      <c r="H3" s="255" t="s">
        <v>327</v>
      </c>
      <c r="I3" s="255" t="s">
        <v>328</v>
      </c>
      <c r="J3" s="255" t="s">
        <v>449</v>
      </c>
    </row>
    <row r="4" spans="1:10" s="6" customFormat="1" ht="18" customHeight="1">
      <c r="A4" s="259" t="s">
        <v>395</v>
      </c>
      <c r="B4" s="31">
        <f>SUM(C4:J4)</f>
        <v>541</v>
      </c>
      <c r="C4" s="31">
        <v>182</v>
      </c>
      <c r="D4" s="31">
        <v>153</v>
      </c>
      <c r="E4" s="31">
        <v>71</v>
      </c>
      <c r="F4" s="31">
        <v>57</v>
      </c>
      <c r="G4" s="31">
        <v>43</v>
      </c>
      <c r="H4" s="31">
        <v>25</v>
      </c>
      <c r="I4" s="31">
        <v>9</v>
      </c>
      <c r="J4" s="31">
        <v>1</v>
      </c>
    </row>
    <row r="5" spans="1:10" s="6" customFormat="1" ht="18" customHeight="1">
      <c r="A5" s="241" t="s">
        <v>396</v>
      </c>
      <c r="B5" s="46">
        <f>SUM(C5:J5)</f>
        <v>1308</v>
      </c>
      <c r="C5" s="46">
        <v>189</v>
      </c>
      <c r="D5" s="46">
        <v>249</v>
      </c>
      <c r="E5" s="46">
        <v>250</v>
      </c>
      <c r="F5" s="46">
        <v>253</v>
      </c>
      <c r="G5" s="46">
        <v>241</v>
      </c>
      <c r="H5" s="46">
        <v>103</v>
      </c>
      <c r="I5" s="46">
        <v>23</v>
      </c>
      <c r="J5" s="46">
        <v>0</v>
      </c>
    </row>
    <row r="6" spans="1:10" s="6" customFormat="1" ht="18" customHeight="1">
      <c r="A6" s="220" t="s">
        <v>267</v>
      </c>
      <c r="B6" s="39">
        <f>SUM(B4:B5)</f>
        <v>1849</v>
      </c>
      <c r="C6" s="39">
        <f>SUM(C4:C5)</f>
        <v>371</v>
      </c>
      <c r="D6" s="39">
        <f t="shared" ref="D6:J6" si="0">SUM(D4:D5)</f>
        <v>402</v>
      </c>
      <c r="E6" s="39">
        <f t="shared" si="0"/>
        <v>321</v>
      </c>
      <c r="F6" s="39">
        <f t="shared" si="0"/>
        <v>310</v>
      </c>
      <c r="G6" s="39">
        <f t="shared" si="0"/>
        <v>284</v>
      </c>
      <c r="H6" s="39">
        <f t="shared" si="0"/>
        <v>128</v>
      </c>
      <c r="I6" s="39">
        <f t="shared" si="0"/>
        <v>32</v>
      </c>
      <c r="J6" s="39">
        <f t="shared" si="0"/>
        <v>1</v>
      </c>
    </row>
    <row r="7" spans="1:10" s="6" customFormat="1" ht="18" customHeight="1">
      <c r="A7" s="40" t="s">
        <v>450</v>
      </c>
      <c r="G7" s="178"/>
      <c r="H7" s="178"/>
      <c r="I7" s="178"/>
      <c r="J7" s="10" t="s">
        <v>160</v>
      </c>
    </row>
    <row r="8" spans="1:10" s="6" customFormat="1" ht="18" customHeight="1"/>
  </sheetData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E27"/>
  <sheetViews>
    <sheetView zoomScaleNormal="100" zoomScaleSheetLayoutView="100" workbookViewId="0"/>
  </sheetViews>
  <sheetFormatPr defaultRowHeight="13.5"/>
  <cols>
    <col min="1" max="1" width="21.625" style="4" customWidth="1"/>
    <col min="2" max="2" width="29.625" style="4" customWidth="1"/>
    <col min="3" max="16384" width="9" style="4"/>
  </cols>
  <sheetData>
    <row r="1" spans="1:2" ht="18" customHeight="1">
      <c r="A1" s="3" t="s">
        <v>451</v>
      </c>
    </row>
    <row r="2" spans="1:2" s="6" customFormat="1" ht="18" customHeight="1">
      <c r="A2" s="5"/>
      <c r="B2" s="10" t="s">
        <v>240</v>
      </c>
    </row>
    <row r="3" spans="1:2" s="6" customFormat="1" ht="18" customHeight="1">
      <c r="A3" s="163" t="s">
        <v>88</v>
      </c>
      <c r="B3" s="260" t="s">
        <v>452</v>
      </c>
    </row>
    <row r="4" spans="1:2" s="6" customFormat="1" ht="18" customHeight="1">
      <c r="A4" s="261" t="s">
        <v>453</v>
      </c>
      <c r="B4" s="87">
        <v>2672</v>
      </c>
    </row>
    <row r="5" spans="1:2" s="6" customFormat="1" ht="18" customHeight="1">
      <c r="A5" s="262" t="s">
        <v>454</v>
      </c>
      <c r="B5" s="46">
        <v>3043</v>
      </c>
    </row>
    <row r="6" spans="1:2" s="6" customFormat="1" ht="18" customHeight="1">
      <c r="A6" s="263" t="s">
        <v>455</v>
      </c>
      <c r="B6" s="87">
        <v>365</v>
      </c>
    </row>
    <row r="7" spans="1:2" s="6" customFormat="1" ht="18" customHeight="1">
      <c r="A7" s="262" t="s">
        <v>456</v>
      </c>
      <c r="B7" s="46">
        <v>210</v>
      </c>
    </row>
    <row r="8" spans="1:2" s="6" customFormat="1" ht="18" customHeight="1">
      <c r="A8" s="263" t="s">
        <v>457</v>
      </c>
      <c r="B8" s="87">
        <v>1206</v>
      </c>
    </row>
    <row r="9" spans="1:2" s="6" customFormat="1" ht="18" customHeight="1">
      <c r="A9" s="262" t="s">
        <v>458</v>
      </c>
      <c r="B9" s="46">
        <v>1299</v>
      </c>
    </row>
    <row r="10" spans="1:2" s="6" customFormat="1" ht="18" customHeight="1">
      <c r="A10" s="263" t="s">
        <v>459</v>
      </c>
      <c r="B10" s="87">
        <v>169</v>
      </c>
    </row>
    <row r="11" spans="1:2" s="6" customFormat="1" ht="18" customHeight="1">
      <c r="A11" s="262" t="s">
        <v>460</v>
      </c>
      <c r="B11" s="46">
        <v>211</v>
      </c>
    </row>
    <row r="12" spans="1:2" s="6" customFormat="1" ht="18" customHeight="1">
      <c r="A12" s="263" t="s">
        <v>461</v>
      </c>
      <c r="B12" s="87">
        <v>719</v>
      </c>
    </row>
    <row r="13" spans="1:2" s="6" customFormat="1" ht="18" customHeight="1">
      <c r="A13" s="262" t="s">
        <v>462</v>
      </c>
      <c r="B13" s="46">
        <v>274</v>
      </c>
    </row>
    <row r="14" spans="1:2" s="6" customFormat="1" ht="18" customHeight="1">
      <c r="A14" s="263" t="s">
        <v>463</v>
      </c>
      <c r="B14" s="87">
        <v>168</v>
      </c>
    </row>
    <row r="15" spans="1:2" s="6" customFormat="1" ht="18" customHeight="1">
      <c r="A15" s="262" t="s">
        <v>464</v>
      </c>
      <c r="B15" s="46">
        <v>306</v>
      </c>
    </row>
    <row r="16" spans="1:2" s="6" customFormat="1" ht="18" customHeight="1">
      <c r="A16" s="263" t="s">
        <v>465</v>
      </c>
      <c r="B16" s="87">
        <v>34</v>
      </c>
    </row>
    <row r="17" spans="1:5" s="6" customFormat="1" ht="18" customHeight="1">
      <c r="A17" s="262" t="s">
        <v>466</v>
      </c>
      <c r="B17" s="46">
        <v>141</v>
      </c>
    </row>
    <row r="18" spans="1:5" s="6" customFormat="1" ht="18" customHeight="1">
      <c r="A18" s="263" t="s">
        <v>467</v>
      </c>
      <c r="B18" s="87">
        <v>73</v>
      </c>
    </row>
    <row r="19" spans="1:5" s="6" customFormat="1" ht="18" customHeight="1">
      <c r="A19" s="262" t="s">
        <v>468</v>
      </c>
      <c r="B19" s="46">
        <v>53</v>
      </c>
    </row>
    <row r="20" spans="1:5" s="6" customFormat="1" ht="18" customHeight="1">
      <c r="A20" s="263" t="s">
        <v>469</v>
      </c>
      <c r="B20" s="87">
        <v>67</v>
      </c>
    </row>
    <row r="21" spans="1:5" s="6" customFormat="1" ht="18" customHeight="1">
      <c r="A21" s="262" t="s">
        <v>470</v>
      </c>
      <c r="B21" s="46">
        <v>18</v>
      </c>
    </row>
    <row r="22" spans="1:5" s="6" customFormat="1" ht="18" customHeight="1">
      <c r="A22" s="263" t="s">
        <v>471</v>
      </c>
      <c r="B22" s="87">
        <v>86</v>
      </c>
    </row>
    <row r="23" spans="1:5" s="6" customFormat="1" ht="18" customHeight="1">
      <c r="A23" s="262" t="s">
        <v>472</v>
      </c>
      <c r="B23" s="46">
        <v>45</v>
      </c>
    </row>
    <row r="24" spans="1:5" s="6" customFormat="1" ht="18" customHeight="1">
      <c r="A24" s="168" t="s">
        <v>267</v>
      </c>
      <c r="B24" s="87">
        <f>SUM(B4:B23)</f>
        <v>11159</v>
      </c>
    </row>
    <row r="25" spans="1:5" s="6" customFormat="1" ht="18" customHeight="1">
      <c r="A25" s="264" t="s">
        <v>376</v>
      </c>
      <c r="B25" s="242" t="s">
        <v>334</v>
      </c>
      <c r="C25" s="169"/>
      <c r="D25" s="169"/>
    </row>
    <row r="26" spans="1:5" s="6" customFormat="1" ht="15" customHeight="1"/>
    <row r="27" spans="1:5" s="6" customFormat="1" ht="12">
      <c r="C27" s="1198"/>
      <c r="D27" s="1198"/>
      <c r="E27" s="1198"/>
    </row>
  </sheetData>
  <mergeCells count="1">
    <mergeCell ref="C27:E27"/>
  </mergeCells>
  <phoneticPr fontId="2"/>
  <pageMargins left="0.39370078740157483" right="0.39370078740157483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D18"/>
  <sheetViews>
    <sheetView zoomScaleNormal="100" zoomScaleSheetLayoutView="100" workbookViewId="0"/>
  </sheetViews>
  <sheetFormatPr defaultRowHeight="18" customHeight="1"/>
  <cols>
    <col min="1" max="1" width="48.125" style="4" customWidth="1"/>
    <col min="2" max="4" width="12.5" style="4" customWidth="1"/>
    <col min="5" max="16384" width="9" style="4"/>
  </cols>
  <sheetData>
    <row r="1" spans="1:4" ht="18" customHeight="1">
      <c r="A1" s="3" t="s">
        <v>473</v>
      </c>
    </row>
    <row r="2" spans="1:4" s="6" customFormat="1" ht="18" customHeight="1">
      <c r="A2" s="5"/>
      <c r="D2" s="10" t="s">
        <v>223</v>
      </c>
    </row>
    <row r="3" spans="1:4" s="265" customFormat="1" ht="18" customHeight="1">
      <c r="A3" s="1158" t="s">
        <v>474</v>
      </c>
      <c r="B3" s="1161" t="s">
        <v>475</v>
      </c>
      <c r="C3" s="1161" t="s">
        <v>476</v>
      </c>
      <c r="D3" s="1161" t="s">
        <v>477</v>
      </c>
    </row>
    <row r="4" spans="1:4" s="178" customFormat="1" ht="18" customHeight="1">
      <c r="A4" s="1160"/>
      <c r="B4" s="1199"/>
      <c r="C4" s="1199"/>
      <c r="D4" s="1199"/>
    </row>
    <row r="5" spans="1:4" s="6" customFormat="1" ht="18" customHeight="1">
      <c r="A5" s="266" t="s">
        <v>137</v>
      </c>
      <c r="B5" s="31">
        <v>14282</v>
      </c>
      <c r="C5" s="31">
        <v>32273</v>
      </c>
      <c r="D5" s="267">
        <v>2.2597</v>
      </c>
    </row>
    <row r="6" spans="1:4" s="6" customFormat="1" ht="18" customHeight="1">
      <c r="A6" s="268" t="s">
        <v>478</v>
      </c>
      <c r="B6" s="46">
        <v>9240</v>
      </c>
      <c r="C6" s="46">
        <v>27123</v>
      </c>
      <c r="D6" s="269">
        <v>2.9353899999999999</v>
      </c>
    </row>
    <row r="7" spans="1:4" s="6" customFormat="1" ht="18" customHeight="1">
      <c r="A7" s="15" t="s">
        <v>479</v>
      </c>
      <c r="B7" s="31">
        <v>8299</v>
      </c>
      <c r="C7" s="31">
        <v>23414</v>
      </c>
      <c r="D7" s="267">
        <v>2.8212999999999999</v>
      </c>
    </row>
    <row r="8" spans="1:4" s="6" customFormat="1" ht="18" customHeight="1">
      <c r="A8" s="56" t="s">
        <v>480</v>
      </c>
      <c r="B8" s="46">
        <v>3203</v>
      </c>
      <c r="C8" s="46">
        <v>6406</v>
      </c>
      <c r="D8" s="269">
        <v>2</v>
      </c>
    </row>
    <row r="9" spans="1:4" s="6" customFormat="1" ht="18" customHeight="1">
      <c r="A9" s="15" t="s">
        <v>481</v>
      </c>
      <c r="B9" s="31">
        <v>3791</v>
      </c>
      <c r="C9" s="31">
        <v>13912</v>
      </c>
      <c r="D9" s="267">
        <v>3.66974</v>
      </c>
    </row>
    <row r="10" spans="1:4" s="6" customFormat="1" ht="18" customHeight="1">
      <c r="A10" s="56" t="s">
        <v>482</v>
      </c>
      <c r="B10" s="46">
        <v>941</v>
      </c>
      <c r="C10" s="46">
        <v>3709</v>
      </c>
      <c r="D10" s="269">
        <v>3.9415499999999999</v>
      </c>
    </row>
    <row r="11" spans="1:4" s="6" customFormat="1" ht="18" customHeight="1">
      <c r="A11" s="15" t="s">
        <v>483</v>
      </c>
      <c r="B11" s="31">
        <v>64</v>
      </c>
      <c r="C11" s="31">
        <v>160</v>
      </c>
      <c r="D11" s="267">
        <v>2.5</v>
      </c>
    </row>
    <row r="12" spans="1:4" s="6" customFormat="1" ht="18" customHeight="1">
      <c r="A12" s="268" t="s">
        <v>484</v>
      </c>
      <c r="B12" s="46">
        <v>4969</v>
      </c>
      <c r="C12" s="46">
        <v>4969</v>
      </c>
      <c r="D12" s="269">
        <v>1</v>
      </c>
    </row>
    <row r="13" spans="1:4" s="194" customFormat="1" ht="18" customHeight="1">
      <c r="A13" s="270" t="s">
        <v>485</v>
      </c>
      <c r="B13" s="87">
        <v>9</v>
      </c>
      <c r="C13" s="87">
        <v>21</v>
      </c>
      <c r="D13" s="271">
        <v>2.3333300000000001</v>
      </c>
    </row>
    <row r="14" spans="1:4" s="194" customFormat="1" ht="18" customHeight="1">
      <c r="A14" s="268" t="s">
        <v>486</v>
      </c>
      <c r="B14" s="46">
        <v>528</v>
      </c>
      <c r="C14" s="46">
        <v>2501</v>
      </c>
      <c r="D14" s="269">
        <v>4.7367400000000002</v>
      </c>
    </row>
    <row r="15" spans="1:4" s="194" customFormat="1" ht="18" customHeight="1">
      <c r="A15" s="270" t="s">
        <v>487</v>
      </c>
      <c r="B15" s="87">
        <v>2031</v>
      </c>
      <c r="C15" s="87">
        <v>4062</v>
      </c>
      <c r="D15" s="271">
        <v>2</v>
      </c>
    </row>
    <row r="16" spans="1:4" s="194" customFormat="1" ht="18" customHeight="1">
      <c r="A16" s="272" t="s">
        <v>488</v>
      </c>
      <c r="B16" s="90">
        <v>1849</v>
      </c>
      <c r="C16" s="90">
        <v>1849</v>
      </c>
      <c r="D16" s="273">
        <v>1</v>
      </c>
    </row>
    <row r="17" spans="1:4" s="6" customFormat="1" ht="18" customHeight="1">
      <c r="A17" s="6" t="s">
        <v>376</v>
      </c>
      <c r="D17" s="10" t="s">
        <v>334</v>
      </c>
    </row>
    <row r="18" spans="1:4" s="6" customFormat="1" ht="18" customHeight="1"/>
  </sheetData>
  <mergeCells count="4">
    <mergeCell ref="A3:A4"/>
    <mergeCell ref="B3:B4"/>
    <mergeCell ref="C3:C4"/>
    <mergeCell ref="D3:D4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4"/>
  <dimension ref="A2:AF92"/>
  <sheetViews>
    <sheetView zoomScaleNormal="100" zoomScaleSheetLayoutView="100" workbookViewId="0"/>
  </sheetViews>
  <sheetFormatPr defaultColWidth="2.5" defaultRowHeight="21.75" customHeight="1"/>
  <cols>
    <col min="1" max="30" width="2.5" style="1"/>
    <col min="31" max="31" width="2.5" style="174"/>
    <col min="32" max="16384" width="2.5" style="1"/>
  </cols>
  <sheetData>
    <row r="2" spans="1:32" ht="21.75" customHeight="1">
      <c r="A2" s="1132" t="s">
        <v>2122</v>
      </c>
      <c r="B2" s="1132"/>
      <c r="C2" s="1132"/>
      <c r="D2" s="1132"/>
      <c r="E2" s="1132"/>
      <c r="F2" s="1132"/>
      <c r="G2" s="1132"/>
      <c r="H2" s="1132"/>
      <c r="I2" s="1132"/>
      <c r="J2" s="1132"/>
      <c r="K2" s="1132"/>
      <c r="L2" s="1132"/>
      <c r="M2" s="1132"/>
      <c r="N2" s="1132"/>
      <c r="O2" s="1132"/>
      <c r="P2" s="1132"/>
      <c r="Q2" s="1132"/>
      <c r="R2" s="1132"/>
      <c r="S2" s="1132"/>
      <c r="T2" s="1132"/>
      <c r="U2" s="1132"/>
      <c r="V2" s="1132"/>
      <c r="W2" s="1132"/>
      <c r="X2" s="1132"/>
      <c r="Y2" s="1132"/>
      <c r="Z2" s="1132"/>
      <c r="AA2" s="1132"/>
      <c r="AB2" s="1132"/>
      <c r="AC2" s="1132"/>
      <c r="AD2" s="1132"/>
      <c r="AE2" s="1132"/>
      <c r="AF2" s="1132"/>
    </row>
    <row r="3" spans="1:32" ht="21.75" customHeight="1">
      <c r="A3" s="1132"/>
      <c r="B3" s="1132"/>
      <c r="C3" s="1132"/>
      <c r="D3" s="1132"/>
      <c r="E3" s="1132"/>
      <c r="F3" s="1132"/>
      <c r="G3" s="1132"/>
      <c r="H3" s="1132"/>
      <c r="I3" s="1132"/>
      <c r="J3" s="1132"/>
      <c r="K3" s="1132"/>
      <c r="L3" s="1132"/>
      <c r="M3" s="1132"/>
      <c r="N3" s="1132"/>
      <c r="O3" s="1132"/>
      <c r="P3" s="1132"/>
      <c r="Q3" s="1132"/>
      <c r="R3" s="1132"/>
      <c r="S3" s="1132"/>
      <c r="T3" s="1132"/>
      <c r="U3" s="1132"/>
      <c r="V3" s="1132"/>
      <c r="W3" s="1132"/>
      <c r="X3" s="1132"/>
      <c r="Y3" s="1132"/>
      <c r="Z3" s="1132"/>
      <c r="AA3" s="1132"/>
      <c r="AB3" s="1132"/>
      <c r="AC3" s="1132"/>
      <c r="AD3" s="1132"/>
      <c r="AE3" s="1132"/>
      <c r="AF3" s="1132"/>
    </row>
    <row r="4" spans="1:32" s="172" customFormat="1" ht="21.75" customHeight="1">
      <c r="A4" s="172" t="s">
        <v>2146</v>
      </c>
      <c r="AE4" s="175"/>
    </row>
    <row r="5" spans="1:32" s="172" customFormat="1" ht="21.75" customHeight="1">
      <c r="A5" s="173"/>
      <c r="B5" s="172" t="s">
        <v>2129</v>
      </c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5"/>
      <c r="AF5" s="173"/>
    </row>
    <row r="6" spans="1:32" s="172" customFormat="1" ht="21.75" customHeight="1">
      <c r="A6" s="173"/>
      <c r="B6" s="172" t="s">
        <v>2130</v>
      </c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5"/>
      <c r="AF6" s="173"/>
    </row>
    <row r="7" spans="1:32" s="172" customFormat="1" ht="21.75" customHeight="1">
      <c r="B7" s="172" t="s">
        <v>2131</v>
      </c>
      <c r="AE7" s="175"/>
    </row>
    <row r="8" spans="1:32" s="172" customFormat="1" ht="21.75" customHeight="1">
      <c r="B8" s="172" t="s">
        <v>2132</v>
      </c>
      <c r="AE8" s="175"/>
    </row>
    <row r="9" spans="1:32" s="172" customFormat="1" ht="21.75" customHeight="1">
      <c r="B9" s="172" t="s">
        <v>2133</v>
      </c>
      <c r="AE9" s="175"/>
    </row>
    <row r="10" spans="1:32" s="172" customFormat="1" ht="21.75" customHeight="1">
      <c r="B10" s="172" t="s">
        <v>2134</v>
      </c>
      <c r="AE10" s="175"/>
    </row>
    <row r="11" spans="1:32" s="172" customFormat="1" ht="21.75" customHeight="1">
      <c r="B11" s="172" t="s">
        <v>2135</v>
      </c>
      <c r="AE11" s="175"/>
    </row>
    <row r="12" spans="1:32" s="172" customFormat="1" ht="21.75" customHeight="1">
      <c r="A12" s="172" t="s">
        <v>2147</v>
      </c>
      <c r="AE12" s="175"/>
    </row>
    <row r="13" spans="1:32" s="172" customFormat="1" ht="21.75" customHeight="1">
      <c r="B13" s="172" t="s">
        <v>2136</v>
      </c>
      <c r="AE13" s="175"/>
    </row>
    <row r="14" spans="1:32" s="172" customFormat="1" ht="21.75" customHeight="1">
      <c r="B14" s="172" t="s">
        <v>2137</v>
      </c>
      <c r="AE14" s="175"/>
    </row>
    <row r="15" spans="1:32" s="172" customFormat="1" ht="21.75" customHeight="1">
      <c r="B15" s="172" t="s">
        <v>2138</v>
      </c>
      <c r="AE15" s="175"/>
    </row>
    <row r="16" spans="1:32" s="172" customFormat="1" ht="21.75" customHeight="1">
      <c r="B16" s="172" t="s">
        <v>2139</v>
      </c>
      <c r="AE16" s="175"/>
    </row>
    <row r="17" spans="1:31" s="172" customFormat="1" ht="21.75" customHeight="1">
      <c r="B17" s="172" t="s">
        <v>2321</v>
      </c>
      <c r="AE17" s="175"/>
    </row>
    <row r="18" spans="1:31" s="172" customFormat="1" ht="21.75" customHeight="1">
      <c r="B18" s="172" t="s">
        <v>2140</v>
      </c>
      <c r="AE18" s="175"/>
    </row>
    <row r="19" spans="1:31" s="172" customFormat="1" ht="21.75" customHeight="1">
      <c r="B19" s="172" t="s">
        <v>2141</v>
      </c>
      <c r="AE19" s="175"/>
    </row>
    <row r="20" spans="1:31" s="172" customFormat="1" ht="21.75" customHeight="1">
      <c r="B20" s="172" t="s">
        <v>2142</v>
      </c>
      <c r="AE20" s="175"/>
    </row>
    <row r="21" spans="1:31" s="172" customFormat="1" ht="21.75" customHeight="1">
      <c r="B21" s="172" t="s">
        <v>2143</v>
      </c>
      <c r="AE21" s="175"/>
    </row>
    <row r="22" spans="1:31" s="172" customFormat="1" ht="21.75" customHeight="1">
      <c r="B22" s="172" t="s">
        <v>2144</v>
      </c>
      <c r="AE22" s="175"/>
    </row>
    <row r="23" spans="1:31" s="172" customFormat="1" ht="21.75" customHeight="1">
      <c r="B23" s="172" t="s">
        <v>2148</v>
      </c>
      <c r="AE23" s="175"/>
    </row>
    <row r="24" spans="1:31" s="172" customFormat="1" ht="21.75" customHeight="1">
      <c r="B24" s="172" t="s">
        <v>2149</v>
      </c>
      <c r="AE24" s="175"/>
    </row>
    <row r="25" spans="1:31" s="172" customFormat="1" ht="21.75" customHeight="1">
      <c r="B25" s="172" t="s">
        <v>2150</v>
      </c>
      <c r="AE25" s="175"/>
    </row>
    <row r="26" spans="1:31" s="172" customFormat="1" ht="21.75" customHeight="1">
      <c r="B26" s="172" t="s">
        <v>2151</v>
      </c>
      <c r="AE26" s="175"/>
    </row>
    <row r="27" spans="1:31" s="172" customFormat="1" ht="21.75" customHeight="1">
      <c r="B27" s="172" t="s">
        <v>2152</v>
      </c>
      <c r="AE27" s="175"/>
    </row>
    <row r="28" spans="1:31" s="172" customFormat="1" ht="21.75" customHeight="1">
      <c r="A28" s="172" t="s">
        <v>2153</v>
      </c>
      <c r="AE28" s="175"/>
    </row>
    <row r="29" spans="1:31" s="172" customFormat="1" ht="21.75" customHeight="1">
      <c r="B29" s="172" t="s">
        <v>2154</v>
      </c>
      <c r="AE29" s="175"/>
    </row>
    <row r="30" spans="1:31" s="172" customFormat="1" ht="21.75" customHeight="1">
      <c r="B30" s="172" t="s">
        <v>2155</v>
      </c>
      <c r="AE30" s="175"/>
    </row>
    <row r="31" spans="1:31" s="172" customFormat="1" ht="21.75" customHeight="1">
      <c r="B31" s="172" t="s">
        <v>2156</v>
      </c>
      <c r="AE31" s="175"/>
    </row>
    <row r="32" spans="1:31" s="172" customFormat="1" ht="21.75" customHeight="1">
      <c r="B32" s="172" t="s">
        <v>2157</v>
      </c>
      <c r="AE32" s="175"/>
    </row>
    <row r="33" spans="2:31" s="172" customFormat="1" ht="21.75" customHeight="1">
      <c r="B33" s="172" t="s">
        <v>2158</v>
      </c>
      <c r="AE33" s="175"/>
    </row>
    <row r="34" spans="2:31" s="172" customFormat="1" ht="21.75" customHeight="1">
      <c r="B34" s="172" t="s">
        <v>2159</v>
      </c>
      <c r="AE34" s="175"/>
    </row>
    <row r="35" spans="2:31" s="172" customFormat="1" ht="21.75" customHeight="1">
      <c r="AE35" s="175"/>
    </row>
    <row r="36" spans="2:31" s="172" customFormat="1" ht="21.75" customHeight="1">
      <c r="AE36" s="175"/>
    </row>
    <row r="37" spans="2:31" s="172" customFormat="1" ht="21.75" customHeight="1">
      <c r="AE37" s="175"/>
    </row>
    <row r="38" spans="2:31" s="172" customFormat="1" ht="21.75" customHeight="1">
      <c r="AE38" s="175"/>
    </row>
    <row r="39" spans="2:31" s="172" customFormat="1" ht="21.75" customHeight="1">
      <c r="AE39" s="175"/>
    </row>
    <row r="40" spans="2:31" s="172" customFormat="1" ht="21.75" customHeight="1">
      <c r="AE40" s="175"/>
    </row>
    <row r="41" spans="2:31" s="172" customFormat="1" ht="21.75" customHeight="1">
      <c r="AE41" s="175"/>
    </row>
    <row r="42" spans="2:31" s="172" customFormat="1" ht="21.75" customHeight="1">
      <c r="AE42" s="175"/>
    </row>
    <row r="43" spans="2:31" s="172" customFormat="1" ht="21.75" customHeight="1">
      <c r="AE43" s="175"/>
    </row>
    <row r="44" spans="2:31" s="172" customFormat="1" ht="21.75" customHeight="1">
      <c r="AE44" s="175"/>
    </row>
    <row r="45" spans="2:31" s="172" customFormat="1" ht="21.75" customHeight="1">
      <c r="AE45" s="175"/>
    </row>
    <row r="46" spans="2:31" s="172" customFormat="1" ht="21.75" customHeight="1">
      <c r="AE46" s="175"/>
    </row>
    <row r="47" spans="2:31" s="172" customFormat="1" ht="21.75" customHeight="1">
      <c r="AE47" s="175"/>
    </row>
    <row r="48" spans="2:31" s="172" customFormat="1" ht="21.75" customHeight="1">
      <c r="AE48" s="175"/>
    </row>
    <row r="49" spans="31:31" s="172" customFormat="1" ht="21.75" customHeight="1">
      <c r="AE49" s="175"/>
    </row>
    <row r="50" spans="31:31" s="172" customFormat="1" ht="21.75" customHeight="1">
      <c r="AE50" s="175"/>
    </row>
    <row r="51" spans="31:31" s="172" customFormat="1" ht="21.75" customHeight="1">
      <c r="AE51" s="175"/>
    </row>
    <row r="52" spans="31:31" s="172" customFormat="1" ht="21.75" customHeight="1">
      <c r="AE52" s="175"/>
    </row>
    <row r="53" spans="31:31" s="172" customFormat="1" ht="21.75" customHeight="1">
      <c r="AE53" s="175"/>
    </row>
    <row r="54" spans="31:31" s="172" customFormat="1" ht="21.75" customHeight="1">
      <c r="AE54" s="175"/>
    </row>
    <row r="55" spans="31:31" s="172" customFormat="1" ht="21.75" customHeight="1">
      <c r="AE55" s="175"/>
    </row>
    <row r="56" spans="31:31" s="172" customFormat="1" ht="21.75" customHeight="1">
      <c r="AE56" s="175"/>
    </row>
    <row r="57" spans="31:31" s="172" customFormat="1" ht="21.75" customHeight="1">
      <c r="AE57" s="175"/>
    </row>
    <row r="58" spans="31:31" s="172" customFormat="1" ht="21.75" customHeight="1">
      <c r="AE58" s="175"/>
    </row>
    <row r="59" spans="31:31" s="172" customFormat="1" ht="21.75" customHeight="1">
      <c r="AE59" s="175"/>
    </row>
    <row r="60" spans="31:31" s="172" customFormat="1" ht="21.75" customHeight="1">
      <c r="AE60" s="175"/>
    </row>
    <row r="61" spans="31:31" s="172" customFormat="1" ht="21.75" customHeight="1">
      <c r="AE61" s="175"/>
    </row>
    <row r="62" spans="31:31" s="172" customFormat="1" ht="21.75" customHeight="1">
      <c r="AE62" s="175"/>
    </row>
    <row r="63" spans="31:31" s="172" customFormat="1" ht="21.75" customHeight="1">
      <c r="AE63" s="175"/>
    </row>
    <row r="64" spans="31:31" s="172" customFormat="1" ht="21.75" customHeight="1">
      <c r="AE64" s="175"/>
    </row>
    <row r="65" spans="31:31" s="172" customFormat="1" ht="21.75" customHeight="1">
      <c r="AE65" s="175"/>
    </row>
    <row r="66" spans="31:31" s="172" customFormat="1" ht="21.75" customHeight="1">
      <c r="AE66" s="175"/>
    </row>
    <row r="67" spans="31:31" s="172" customFormat="1" ht="21.75" customHeight="1">
      <c r="AE67" s="175"/>
    </row>
    <row r="68" spans="31:31" s="172" customFormat="1" ht="21.75" customHeight="1">
      <c r="AE68" s="175"/>
    </row>
    <row r="69" spans="31:31" s="172" customFormat="1" ht="21.75" customHeight="1">
      <c r="AE69" s="175"/>
    </row>
    <row r="70" spans="31:31" s="172" customFormat="1" ht="21.75" customHeight="1">
      <c r="AE70" s="175"/>
    </row>
    <row r="71" spans="31:31" s="172" customFormat="1" ht="21.75" customHeight="1">
      <c r="AE71" s="175"/>
    </row>
    <row r="72" spans="31:31" s="172" customFormat="1" ht="21.75" customHeight="1">
      <c r="AE72" s="175"/>
    </row>
    <row r="73" spans="31:31" s="172" customFormat="1" ht="21.75" customHeight="1">
      <c r="AE73" s="175"/>
    </row>
    <row r="74" spans="31:31" s="172" customFormat="1" ht="21.75" customHeight="1">
      <c r="AE74" s="175"/>
    </row>
    <row r="75" spans="31:31" s="172" customFormat="1" ht="21.75" customHeight="1">
      <c r="AE75" s="175"/>
    </row>
    <row r="76" spans="31:31" s="172" customFormat="1" ht="21.75" customHeight="1">
      <c r="AE76" s="175"/>
    </row>
    <row r="77" spans="31:31" s="172" customFormat="1" ht="21.75" customHeight="1">
      <c r="AE77" s="175"/>
    </row>
    <row r="78" spans="31:31" s="172" customFormat="1" ht="21.75" customHeight="1">
      <c r="AE78" s="175"/>
    </row>
    <row r="79" spans="31:31" s="172" customFormat="1" ht="21.75" customHeight="1">
      <c r="AE79" s="175"/>
    </row>
    <row r="80" spans="31:31" s="172" customFormat="1" ht="21.75" customHeight="1">
      <c r="AE80" s="175"/>
    </row>
    <row r="81" spans="31:31" s="172" customFormat="1" ht="21.75" customHeight="1">
      <c r="AE81" s="175"/>
    </row>
    <row r="82" spans="31:31" s="172" customFormat="1" ht="21.75" customHeight="1">
      <c r="AE82" s="175"/>
    </row>
    <row r="83" spans="31:31" s="172" customFormat="1" ht="21.75" customHeight="1">
      <c r="AE83" s="175"/>
    </row>
    <row r="84" spans="31:31" s="172" customFormat="1" ht="21.75" customHeight="1">
      <c r="AE84" s="175"/>
    </row>
    <row r="85" spans="31:31" s="172" customFormat="1" ht="21.75" customHeight="1">
      <c r="AE85" s="175"/>
    </row>
    <row r="86" spans="31:31" s="172" customFormat="1" ht="21.75" customHeight="1">
      <c r="AE86" s="175"/>
    </row>
    <row r="87" spans="31:31" s="172" customFormat="1" ht="21.75" customHeight="1">
      <c r="AE87" s="175"/>
    </row>
    <row r="88" spans="31:31" s="172" customFormat="1" ht="21.75" customHeight="1">
      <c r="AE88" s="175"/>
    </row>
    <row r="89" spans="31:31" s="172" customFormat="1" ht="21.75" customHeight="1">
      <c r="AE89" s="175"/>
    </row>
    <row r="90" spans="31:31" s="172" customFormat="1" ht="21.75" customHeight="1">
      <c r="AE90" s="175"/>
    </row>
    <row r="91" spans="31:31" s="172" customFormat="1" ht="21.75" customHeight="1">
      <c r="AE91" s="175"/>
    </row>
    <row r="92" spans="31:31" s="172" customFormat="1" ht="21.75" customHeight="1">
      <c r="AE92" s="175"/>
    </row>
  </sheetData>
  <mergeCells count="1">
    <mergeCell ref="A2:AF3"/>
  </mergeCells>
  <phoneticPr fontId="2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F38"/>
  <sheetViews>
    <sheetView zoomScaleNormal="100" zoomScaleSheetLayoutView="100" workbookViewId="0"/>
  </sheetViews>
  <sheetFormatPr defaultRowHeight="18" customHeight="1"/>
  <cols>
    <col min="1" max="1" width="19.375" style="191" customWidth="1"/>
    <col min="2" max="6" width="15.5" style="191" customWidth="1"/>
    <col min="7" max="7" width="9.25" style="191" bestFit="1" customWidth="1"/>
    <col min="8" max="16384" width="9" style="191"/>
  </cols>
  <sheetData>
    <row r="1" spans="1:6" ht="18" customHeight="1">
      <c r="A1" s="281" t="s">
        <v>489</v>
      </c>
      <c r="B1" s="282"/>
      <c r="C1" s="282"/>
      <c r="D1" s="282"/>
      <c r="E1" s="282"/>
      <c r="F1" s="282"/>
    </row>
    <row r="2" spans="1:6" s="194" customFormat="1" ht="18" customHeight="1">
      <c r="A2" s="283"/>
      <c r="B2" s="284"/>
      <c r="C2" s="284"/>
      <c r="D2" s="284"/>
      <c r="E2" s="284"/>
      <c r="F2" s="285" t="s">
        <v>490</v>
      </c>
    </row>
    <row r="3" spans="1:6" s="194" customFormat="1" ht="24">
      <c r="A3" s="286"/>
      <c r="B3" s="287" t="s">
        <v>491</v>
      </c>
      <c r="C3" s="288" t="s">
        <v>492</v>
      </c>
      <c r="D3" s="289" t="s">
        <v>493</v>
      </c>
      <c r="E3" s="289" t="s">
        <v>494</v>
      </c>
      <c r="F3" s="290" t="s">
        <v>495</v>
      </c>
    </row>
    <row r="4" spans="1:6" s="194" customFormat="1" ht="18" customHeight="1">
      <c r="A4" s="291" t="s">
        <v>496</v>
      </c>
      <c r="B4" s="292">
        <v>70499</v>
      </c>
      <c r="C4" s="292">
        <v>60878</v>
      </c>
      <c r="D4" s="293">
        <v>9621</v>
      </c>
      <c r="E4" s="293">
        <v>1549</v>
      </c>
      <c r="F4" s="292">
        <v>7024</v>
      </c>
    </row>
    <row r="5" spans="1:6" s="194" customFormat="1" ht="18" customHeight="1">
      <c r="A5" s="294" t="s">
        <v>497</v>
      </c>
      <c r="B5" s="207">
        <v>25715</v>
      </c>
      <c r="C5" s="207">
        <v>21058</v>
      </c>
      <c r="D5" s="295">
        <v>4657</v>
      </c>
      <c r="E5" s="295">
        <v>497</v>
      </c>
      <c r="F5" s="207">
        <v>2438</v>
      </c>
    </row>
    <row r="6" spans="1:6" s="194" customFormat="1" ht="18" customHeight="1">
      <c r="A6" s="296" t="s">
        <v>498</v>
      </c>
      <c r="B6" s="176">
        <v>8871</v>
      </c>
      <c r="C6" s="176">
        <v>7860</v>
      </c>
      <c r="D6" s="176">
        <v>1011</v>
      </c>
      <c r="E6" s="176">
        <v>228</v>
      </c>
      <c r="F6" s="176">
        <v>1049</v>
      </c>
    </row>
    <row r="7" spans="1:6" s="194" customFormat="1" ht="18" customHeight="1">
      <c r="A7" s="294" t="s">
        <v>499</v>
      </c>
      <c r="B7" s="207">
        <v>4653</v>
      </c>
      <c r="C7" s="207">
        <v>3961</v>
      </c>
      <c r="D7" s="295">
        <v>692</v>
      </c>
      <c r="E7" s="295">
        <v>88</v>
      </c>
      <c r="F7" s="207">
        <v>535</v>
      </c>
    </row>
    <row r="8" spans="1:6" s="194" customFormat="1" ht="18" customHeight="1">
      <c r="A8" s="296" t="s">
        <v>500</v>
      </c>
      <c r="B8" s="176">
        <v>2081</v>
      </c>
      <c r="C8" s="176">
        <v>1887</v>
      </c>
      <c r="D8" s="297">
        <v>194</v>
      </c>
      <c r="E8" s="297">
        <v>25</v>
      </c>
      <c r="F8" s="176">
        <v>204</v>
      </c>
    </row>
    <row r="9" spans="1:6" s="194" customFormat="1" ht="18" customHeight="1">
      <c r="A9" s="294" t="s">
        <v>501</v>
      </c>
      <c r="B9" s="207">
        <v>5745</v>
      </c>
      <c r="C9" s="207">
        <v>4891</v>
      </c>
      <c r="D9" s="295">
        <v>854</v>
      </c>
      <c r="E9" s="295">
        <v>174</v>
      </c>
      <c r="F9" s="207">
        <v>656</v>
      </c>
    </row>
    <row r="10" spans="1:6" s="194" customFormat="1" ht="18" customHeight="1">
      <c r="A10" s="296" t="s">
        <v>502</v>
      </c>
      <c r="B10" s="176">
        <v>5099</v>
      </c>
      <c r="C10" s="176">
        <v>4597</v>
      </c>
      <c r="D10" s="176">
        <v>502</v>
      </c>
      <c r="E10" s="176">
        <v>105</v>
      </c>
      <c r="F10" s="176">
        <v>550</v>
      </c>
    </row>
    <row r="11" spans="1:6" s="194" customFormat="1" ht="18" customHeight="1">
      <c r="A11" s="294" t="s">
        <v>503</v>
      </c>
      <c r="B11" s="207">
        <v>2445</v>
      </c>
      <c r="C11" s="207">
        <v>2283</v>
      </c>
      <c r="D11" s="295">
        <v>162</v>
      </c>
      <c r="E11" s="295">
        <v>33</v>
      </c>
      <c r="F11" s="207">
        <v>271</v>
      </c>
    </row>
    <row r="12" spans="1:6" s="194" customFormat="1" ht="18" customHeight="1">
      <c r="A12" s="296" t="s">
        <v>504</v>
      </c>
      <c r="B12" s="176">
        <v>1602</v>
      </c>
      <c r="C12" s="176">
        <v>1456</v>
      </c>
      <c r="D12" s="297">
        <v>146</v>
      </c>
      <c r="E12" s="297">
        <v>32</v>
      </c>
      <c r="F12" s="176">
        <v>141</v>
      </c>
    </row>
    <row r="13" spans="1:6" s="194" customFormat="1" ht="18" customHeight="1">
      <c r="A13" s="294" t="s">
        <v>505</v>
      </c>
      <c r="B13" s="207">
        <v>4470</v>
      </c>
      <c r="C13" s="207">
        <v>4071</v>
      </c>
      <c r="D13" s="295">
        <v>399</v>
      </c>
      <c r="E13" s="295">
        <v>78</v>
      </c>
      <c r="F13" s="207">
        <v>341</v>
      </c>
    </row>
    <row r="14" spans="1:6" s="194" customFormat="1" ht="18" customHeight="1">
      <c r="A14" s="296" t="s">
        <v>506</v>
      </c>
      <c r="B14" s="176">
        <v>2091</v>
      </c>
      <c r="C14" s="176">
        <v>1911</v>
      </c>
      <c r="D14" s="297">
        <v>180</v>
      </c>
      <c r="E14" s="297">
        <v>47</v>
      </c>
      <c r="F14" s="176">
        <v>229</v>
      </c>
    </row>
    <row r="15" spans="1:6" s="194" customFormat="1" ht="18" customHeight="1">
      <c r="A15" s="294" t="s">
        <v>507</v>
      </c>
      <c r="B15" s="207">
        <v>1405</v>
      </c>
      <c r="C15" s="207">
        <v>1206</v>
      </c>
      <c r="D15" s="295">
        <v>199</v>
      </c>
      <c r="E15" s="295">
        <v>63</v>
      </c>
      <c r="F15" s="207">
        <v>74</v>
      </c>
    </row>
    <row r="16" spans="1:6" s="194" customFormat="1" ht="18" customHeight="1">
      <c r="A16" s="296" t="s">
        <v>508</v>
      </c>
      <c r="B16" s="176">
        <v>346</v>
      </c>
      <c r="C16" s="176">
        <v>321</v>
      </c>
      <c r="D16" s="176">
        <v>25</v>
      </c>
      <c r="E16" s="176">
        <v>9</v>
      </c>
      <c r="F16" s="176">
        <v>35</v>
      </c>
    </row>
    <row r="17" spans="1:6" s="194" customFormat="1" ht="18" customHeight="1">
      <c r="A17" s="294" t="s">
        <v>509</v>
      </c>
      <c r="B17" s="207">
        <v>346</v>
      </c>
      <c r="C17" s="207">
        <v>321</v>
      </c>
      <c r="D17" s="207">
        <v>25</v>
      </c>
      <c r="E17" s="207">
        <v>9</v>
      </c>
      <c r="F17" s="207">
        <v>35</v>
      </c>
    </row>
    <row r="18" spans="1:6" s="194" customFormat="1" ht="18" customHeight="1">
      <c r="A18" s="296" t="s">
        <v>510</v>
      </c>
      <c r="B18" s="176">
        <v>489</v>
      </c>
      <c r="C18" s="176">
        <v>440</v>
      </c>
      <c r="D18" s="176">
        <v>49</v>
      </c>
      <c r="E18" s="176">
        <v>19</v>
      </c>
      <c r="F18" s="176">
        <v>53</v>
      </c>
    </row>
    <row r="19" spans="1:6" s="194" customFormat="1" ht="18" customHeight="1">
      <c r="A19" s="294" t="s">
        <v>511</v>
      </c>
      <c r="B19" s="207">
        <v>489</v>
      </c>
      <c r="C19" s="207">
        <v>440</v>
      </c>
      <c r="D19" s="207">
        <v>49</v>
      </c>
      <c r="E19" s="207">
        <v>19</v>
      </c>
      <c r="F19" s="207">
        <v>53</v>
      </c>
    </row>
    <row r="20" spans="1:6" s="194" customFormat="1" ht="18" customHeight="1">
      <c r="A20" s="296" t="s">
        <v>512</v>
      </c>
      <c r="B20" s="176">
        <v>2198</v>
      </c>
      <c r="C20" s="176">
        <v>1929</v>
      </c>
      <c r="D20" s="176">
        <v>269</v>
      </c>
      <c r="E20" s="176">
        <v>49</v>
      </c>
      <c r="F20" s="176">
        <v>233</v>
      </c>
    </row>
    <row r="21" spans="1:6" s="194" customFormat="1" ht="18" customHeight="1">
      <c r="A21" s="294" t="s">
        <v>513</v>
      </c>
      <c r="B21" s="207">
        <v>1332</v>
      </c>
      <c r="C21" s="207">
        <v>1123</v>
      </c>
      <c r="D21" s="207">
        <v>209</v>
      </c>
      <c r="E21" s="207">
        <v>34</v>
      </c>
      <c r="F21" s="207">
        <v>157</v>
      </c>
    </row>
    <row r="22" spans="1:6" s="194" customFormat="1" ht="18" customHeight="1">
      <c r="A22" s="296" t="s">
        <v>514</v>
      </c>
      <c r="B22" s="176">
        <v>866</v>
      </c>
      <c r="C22" s="176">
        <v>806</v>
      </c>
      <c r="D22" s="176">
        <v>60</v>
      </c>
      <c r="E22" s="176">
        <v>15</v>
      </c>
      <c r="F22" s="176">
        <v>76</v>
      </c>
    </row>
    <row r="23" spans="1:6" s="194" customFormat="1" ht="18" customHeight="1">
      <c r="A23" s="294" t="s">
        <v>515</v>
      </c>
      <c r="B23" s="207">
        <v>918</v>
      </c>
      <c r="C23" s="207">
        <v>855</v>
      </c>
      <c r="D23" s="207">
        <v>63</v>
      </c>
      <c r="E23" s="207">
        <v>29</v>
      </c>
      <c r="F23" s="207">
        <v>31</v>
      </c>
    </row>
    <row r="24" spans="1:6" s="194" customFormat="1" ht="18" customHeight="1">
      <c r="A24" s="296" t="s">
        <v>516</v>
      </c>
      <c r="B24" s="176">
        <v>918</v>
      </c>
      <c r="C24" s="176">
        <v>855</v>
      </c>
      <c r="D24" s="176">
        <v>63</v>
      </c>
      <c r="E24" s="176">
        <v>29</v>
      </c>
      <c r="F24" s="176">
        <v>31</v>
      </c>
    </row>
    <row r="25" spans="1:6" s="194" customFormat="1" ht="18" customHeight="1">
      <c r="A25" s="294" t="s">
        <v>517</v>
      </c>
      <c r="B25" s="207">
        <v>475</v>
      </c>
      <c r="C25" s="207">
        <v>439</v>
      </c>
      <c r="D25" s="207">
        <v>36</v>
      </c>
      <c r="E25" s="207">
        <v>7</v>
      </c>
      <c r="F25" s="207">
        <v>30</v>
      </c>
    </row>
    <row r="26" spans="1:6" s="194" customFormat="1" ht="18" customHeight="1">
      <c r="A26" s="296" t="s">
        <v>518</v>
      </c>
      <c r="B26" s="176">
        <v>475</v>
      </c>
      <c r="C26" s="176">
        <v>439</v>
      </c>
      <c r="D26" s="176">
        <v>36</v>
      </c>
      <c r="E26" s="176">
        <v>7</v>
      </c>
      <c r="F26" s="176">
        <v>30</v>
      </c>
    </row>
    <row r="27" spans="1:6" s="194" customFormat="1" ht="18" customHeight="1">
      <c r="A27" s="294" t="s">
        <v>519</v>
      </c>
      <c r="B27" s="207">
        <v>696</v>
      </c>
      <c r="C27" s="207">
        <v>594</v>
      </c>
      <c r="D27" s="207">
        <v>102</v>
      </c>
      <c r="E27" s="207">
        <v>28</v>
      </c>
      <c r="F27" s="207">
        <v>43</v>
      </c>
    </row>
    <row r="28" spans="1:6" s="194" customFormat="1" ht="18" customHeight="1">
      <c r="A28" s="296" t="s">
        <v>520</v>
      </c>
      <c r="B28" s="176">
        <v>165</v>
      </c>
      <c r="C28" s="176">
        <v>140</v>
      </c>
      <c r="D28" s="176">
        <v>25</v>
      </c>
      <c r="E28" s="176">
        <v>2</v>
      </c>
      <c r="F28" s="176">
        <v>10</v>
      </c>
    </row>
    <row r="29" spans="1:6" s="194" customFormat="1" ht="18" customHeight="1">
      <c r="A29" s="294" t="s">
        <v>521</v>
      </c>
      <c r="B29" s="207">
        <v>531</v>
      </c>
      <c r="C29" s="207">
        <v>454</v>
      </c>
      <c r="D29" s="207">
        <v>77</v>
      </c>
      <c r="E29" s="207">
        <v>26</v>
      </c>
      <c r="F29" s="207">
        <v>33</v>
      </c>
    </row>
    <row r="30" spans="1:6" s="194" customFormat="1" ht="18" customHeight="1">
      <c r="A30" s="296" t="s">
        <v>522</v>
      </c>
      <c r="B30" s="176">
        <v>1200</v>
      </c>
      <c r="C30" s="176">
        <v>1119</v>
      </c>
      <c r="D30" s="176">
        <v>81</v>
      </c>
      <c r="E30" s="176">
        <v>38</v>
      </c>
      <c r="F30" s="176">
        <v>111</v>
      </c>
    </row>
    <row r="31" spans="1:6" s="194" customFormat="1" ht="18" customHeight="1">
      <c r="A31" s="298" t="s">
        <v>523</v>
      </c>
      <c r="B31" s="299">
        <v>1200</v>
      </c>
      <c r="C31" s="299">
        <v>1119</v>
      </c>
      <c r="D31" s="299">
        <v>81</v>
      </c>
      <c r="E31" s="299">
        <v>38</v>
      </c>
      <c r="F31" s="299">
        <v>111</v>
      </c>
    </row>
    <row r="32" spans="1:6" s="194" customFormat="1" ht="18" customHeight="1">
      <c r="A32" s="300" t="s">
        <v>524</v>
      </c>
      <c r="B32" s="176"/>
      <c r="C32" s="176"/>
      <c r="D32" s="297"/>
      <c r="E32" s="297"/>
      <c r="F32" s="176" t="s">
        <v>525</v>
      </c>
    </row>
    <row r="33" spans="1:6" s="194" customFormat="1" ht="18" customHeight="1">
      <c r="A33" s="300"/>
      <c r="B33" s="176"/>
      <c r="C33" s="176"/>
      <c r="D33" s="297"/>
      <c r="E33" s="297"/>
      <c r="F33" s="176"/>
    </row>
    <row r="34" spans="1:6" s="194" customFormat="1" ht="18" customHeight="1">
      <c r="A34" s="300"/>
      <c r="B34" s="301"/>
      <c r="C34" s="301"/>
      <c r="D34" s="301"/>
      <c r="E34" s="301"/>
      <c r="F34" s="301"/>
    </row>
    <row r="35" spans="1:6" s="194" customFormat="1" ht="18" customHeight="1"/>
    <row r="36" spans="1:6" s="194" customFormat="1" ht="18" customHeight="1"/>
    <row r="37" spans="1:6" s="194" customFormat="1" ht="18" customHeight="1"/>
    <row r="38" spans="1:6" s="194" customFormat="1" ht="18" customHeight="1"/>
  </sheetData>
  <phoneticPr fontId="2"/>
  <pageMargins left="0.26" right="0.21" top="1" bottom="0.94" header="0.51200000000000001" footer="0.51200000000000001"/>
  <pageSetup paperSize="9" scale="92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E38"/>
  <sheetViews>
    <sheetView view="pageBreakPreview" zoomScaleNormal="100" zoomScaleSheetLayoutView="100" workbookViewId="0"/>
  </sheetViews>
  <sheetFormatPr defaultRowHeight="18" customHeight="1"/>
  <cols>
    <col min="1" max="1" width="18.25" style="191" customWidth="1"/>
    <col min="2" max="5" width="19.875" style="191" customWidth="1"/>
    <col min="6" max="6" width="9.25" style="191" bestFit="1" customWidth="1"/>
    <col min="7" max="16384" width="9" style="191"/>
  </cols>
  <sheetData>
    <row r="1" spans="1:5" ht="18" customHeight="1">
      <c r="A1" s="281" t="s">
        <v>526</v>
      </c>
      <c r="B1" s="282"/>
      <c r="C1" s="282"/>
      <c r="D1" s="282"/>
      <c r="E1" s="282"/>
    </row>
    <row r="2" spans="1:5" s="194" customFormat="1" ht="18" customHeight="1">
      <c r="A2" s="283"/>
      <c r="B2" s="284"/>
      <c r="C2" s="284"/>
      <c r="D2" s="284"/>
      <c r="E2" s="285" t="s">
        <v>490</v>
      </c>
    </row>
    <row r="3" spans="1:5" s="194" customFormat="1" ht="18" customHeight="1">
      <c r="A3" s="286"/>
      <c r="B3" s="287" t="s">
        <v>527</v>
      </c>
      <c r="C3" s="288" t="s">
        <v>492</v>
      </c>
      <c r="D3" s="289" t="s">
        <v>493</v>
      </c>
      <c r="E3" s="290" t="s">
        <v>495</v>
      </c>
    </row>
    <row r="4" spans="1:5" s="194" customFormat="1" ht="18" customHeight="1">
      <c r="A4" s="291" t="s">
        <v>496</v>
      </c>
      <c r="B4" s="292">
        <v>2597</v>
      </c>
      <c r="C4" s="292">
        <v>2506</v>
      </c>
      <c r="D4" s="293">
        <v>91</v>
      </c>
      <c r="E4" s="292">
        <v>259</v>
      </c>
    </row>
    <row r="5" spans="1:5" s="194" customFormat="1" ht="18" customHeight="1">
      <c r="A5" s="294" t="s">
        <v>497</v>
      </c>
      <c r="B5" s="207">
        <v>444</v>
      </c>
      <c r="C5" s="207">
        <v>433</v>
      </c>
      <c r="D5" s="295">
        <v>11</v>
      </c>
      <c r="E5" s="207">
        <v>18</v>
      </c>
    </row>
    <row r="6" spans="1:5" s="194" customFormat="1" ht="18" customHeight="1">
      <c r="A6" s="296" t="s">
        <v>498</v>
      </c>
      <c r="B6" s="176">
        <v>274</v>
      </c>
      <c r="C6" s="176">
        <v>255</v>
      </c>
      <c r="D6" s="176">
        <v>19</v>
      </c>
      <c r="E6" s="176">
        <v>77</v>
      </c>
    </row>
    <row r="7" spans="1:5" s="194" customFormat="1" ht="18" customHeight="1">
      <c r="A7" s="294" t="s">
        <v>499</v>
      </c>
      <c r="B7" s="207">
        <v>208</v>
      </c>
      <c r="C7" s="207">
        <v>197</v>
      </c>
      <c r="D7" s="295">
        <v>11</v>
      </c>
      <c r="E7" s="207">
        <v>27</v>
      </c>
    </row>
    <row r="8" spans="1:5" s="194" customFormat="1" ht="18" customHeight="1">
      <c r="A8" s="296" t="s">
        <v>500</v>
      </c>
      <c r="B8" s="176">
        <v>110</v>
      </c>
      <c r="C8" s="176">
        <v>107</v>
      </c>
      <c r="D8" s="297">
        <v>3</v>
      </c>
      <c r="E8" s="176">
        <v>11</v>
      </c>
    </row>
    <row r="9" spans="1:5" s="194" customFormat="1" ht="18" customHeight="1">
      <c r="A9" s="294" t="s">
        <v>501</v>
      </c>
      <c r="B9" s="207">
        <v>172</v>
      </c>
      <c r="C9" s="207">
        <v>167</v>
      </c>
      <c r="D9" s="295">
        <v>5</v>
      </c>
      <c r="E9" s="207">
        <v>7</v>
      </c>
    </row>
    <row r="10" spans="1:5" s="194" customFormat="1" ht="18" customHeight="1">
      <c r="A10" s="296" t="s">
        <v>502</v>
      </c>
      <c r="B10" s="176">
        <v>210</v>
      </c>
      <c r="C10" s="176">
        <v>203</v>
      </c>
      <c r="D10" s="176">
        <v>7</v>
      </c>
      <c r="E10" s="176">
        <v>8</v>
      </c>
    </row>
    <row r="11" spans="1:5" s="194" customFormat="1" ht="18" customHeight="1">
      <c r="A11" s="294" t="s">
        <v>503</v>
      </c>
      <c r="B11" s="207">
        <v>190</v>
      </c>
      <c r="C11" s="207">
        <v>190</v>
      </c>
      <c r="D11" s="295" t="s">
        <v>528</v>
      </c>
      <c r="E11" s="207">
        <v>10</v>
      </c>
    </row>
    <row r="12" spans="1:5" s="194" customFormat="1" ht="18" customHeight="1">
      <c r="A12" s="296" t="s">
        <v>504</v>
      </c>
      <c r="B12" s="176">
        <v>78</v>
      </c>
      <c r="C12" s="176">
        <v>69</v>
      </c>
      <c r="D12" s="297">
        <v>9</v>
      </c>
      <c r="E12" s="176">
        <v>5</v>
      </c>
    </row>
    <row r="13" spans="1:5" s="194" customFormat="1" ht="18" customHeight="1">
      <c r="A13" s="294" t="s">
        <v>505</v>
      </c>
      <c r="B13" s="207">
        <v>192</v>
      </c>
      <c r="C13" s="207">
        <v>180</v>
      </c>
      <c r="D13" s="295">
        <v>12</v>
      </c>
      <c r="E13" s="207">
        <v>23</v>
      </c>
    </row>
    <row r="14" spans="1:5" s="194" customFormat="1" ht="18" customHeight="1">
      <c r="A14" s="296" t="s">
        <v>506</v>
      </c>
      <c r="B14" s="176">
        <v>164</v>
      </c>
      <c r="C14" s="176">
        <v>161</v>
      </c>
      <c r="D14" s="297">
        <v>3</v>
      </c>
      <c r="E14" s="176">
        <v>31</v>
      </c>
    </row>
    <row r="15" spans="1:5" s="194" customFormat="1" ht="18" customHeight="1">
      <c r="A15" s="294" t="s">
        <v>507</v>
      </c>
      <c r="B15" s="207">
        <v>60</v>
      </c>
      <c r="C15" s="207">
        <v>58</v>
      </c>
      <c r="D15" s="295">
        <v>2</v>
      </c>
      <c r="E15" s="207">
        <v>1</v>
      </c>
    </row>
    <row r="16" spans="1:5" s="194" customFormat="1" ht="18" customHeight="1">
      <c r="A16" s="296" t="s">
        <v>508</v>
      </c>
      <c r="B16" s="176">
        <v>44</v>
      </c>
      <c r="C16" s="176">
        <v>40</v>
      </c>
      <c r="D16" s="176">
        <v>4</v>
      </c>
      <c r="E16" s="176">
        <v>2</v>
      </c>
    </row>
    <row r="17" spans="1:5" s="194" customFormat="1" ht="18" customHeight="1">
      <c r="A17" s="294" t="s">
        <v>509</v>
      </c>
      <c r="B17" s="207">
        <v>44</v>
      </c>
      <c r="C17" s="207">
        <v>40</v>
      </c>
      <c r="D17" s="207">
        <v>4</v>
      </c>
      <c r="E17" s="207">
        <v>2</v>
      </c>
    </row>
    <row r="18" spans="1:5" s="194" customFormat="1" ht="18" customHeight="1">
      <c r="A18" s="296" t="s">
        <v>510</v>
      </c>
      <c r="B18" s="176">
        <v>75</v>
      </c>
      <c r="C18" s="176">
        <v>75</v>
      </c>
      <c r="D18" s="176" t="s">
        <v>528</v>
      </c>
      <c r="E18" s="176">
        <v>5</v>
      </c>
    </row>
    <row r="19" spans="1:5" s="194" customFormat="1" ht="18" customHeight="1">
      <c r="A19" s="294" t="s">
        <v>511</v>
      </c>
      <c r="B19" s="207">
        <v>75</v>
      </c>
      <c r="C19" s="207">
        <v>75</v>
      </c>
      <c r="D19" s="207" t="s">
        <v>528</v>
      </c>
      <c r="E19" s="207">
        <v>5</v>
      </c>
    </row>
    <row r="20" spans="1:5" s="194" customFormat="1" ht="18" customHeight="1">
      <c r="A20" s="296" t="s">
        <v>512</v>
      </c>
      <c r="B20" s="176">
        <v>86</v>
      </c>
      <c r="C20" s="176">
        <v>83</v>
      </c>
      <c r="D20" s="176">
        <v>3</v>
      </c>
      <c r="E20" s="176">
        <v>12</v>
      </c>
    </row>
    <row r="21" spans="1:5" s="194" customFormat="1" ht="18" customHeight="1">
      <c r="A21" s="294" t="s">
        <v>513</v>
      </c>
      <c r="B21" s="207">
        <v>35</v>
      </c>
      <c r="C21" s="207">
        <v>34</v>
      </c>
      <c r="D21" s="207">
        <v>1</v>
      </c>
      <c r="E21" s="207">
        <v>7</v>
      </c>
    </row>
    <row r="22" spans="1:5" s="194" customFormat="1" ht="18" customHeight="1">
      <c r="A22" s="296" t="s">
        <v>514</v>
      </c>
      <c r="B22" s="176">
        <v>51</v>
      </c>
      <c r="C22" s="176">
        <v>49</v>
      </c>
      <c r="D22" s="176">
        <v>2</v>
      </c>
      <c r="E22" s="176">
        <v>5</v>
      </c>
    </row>
    <row r="23" spans="1:5" s="194" customFormat="1" ht="18" customHeight="1">
      <c r="A23" s="294" t="s">
        <v>515</v>
      </c>
      <c r="B23" s="207">
        <v>67</v>
      </c>
      <c r="C23" s="207">
        <v>65</v>
      </c>
      <c r="D23" s="207">
        <v>2</v>
      </c>
      <c r="E23" s="207">
        <v>5</v>
      </c>
    </row>
    <row r="24" spans="1:5" s="194" customFormat="1" ht="18" customHeight="1">
      <c r="A24" s="296" t="s">
        <v>516</v>
      </c>
      <c r="B24" s="176">
        <v>67</v>
      </c>
      <c r="C24" s="176">
        <v>65</v>
      </c>
      <c r="D24" s="176">
        <v>2</v>
      </c>
      <c r="E24" s="176">
        <v>5</v>
      </c>
    </row>
    <row r="25" spans="1:5" s="194" customFormat="1" ht="18" customHeight="1">
      <c r="A25" s="294" t="s">
        <v>517</v>
      </c>
      <c r="B25" s="207">
        <v>51</v>
      </c>
      <c r="C25" s="207">
        <v>51</v>
      </c>
      <c r="D25" s="207" t="s">
        <v>528</v>
      </c>
      <c r="E25" s="207">
        <v>10</v>
      </c>
    </row>
    <row r="26" spans="1:5" s="194" customFormat="1" ht="18" customHeight="1">
      <c r="A26" s="296" t="s">
        <v>518</v>
      </c>
      <c r="B26" s="176">
        <v>51</v>
      </c>
      <c r="C26" s="176">
        <v>51</v>
      </c>
      <c r="D26" s="176" t="s">
        <v>528</v>
      </c>
      <c r="E26" s="176">
        <v>10</v>
      </c>
    </row>
    <row r="27" spans="1:5" s="194" customFormat="1" ht="18" customHeight="1">
      <c r="A27" s="294" t="s">
        <v>519</v>
      </c>
      <c r="B27" s="207">
        <v>74</v>
      </c>
      <c r="C27" s="207">
        <v>74</v>
      </c>
      <c r="D27" s="207" t="s">
        <v>528</v>
      </c>
      <c r="E27" s="207">
        <v>3</v>
      </c>
    </row>
    <row r="28" spans="1:5" s="194" customFormat="1" ht="18" customHeight="1">
      <c r="A28" s="296" t="s">
        <v>520</v>
      </c>
      <c r="B28" s="176">
        <v>24</v>
      </c>
      <c r="C28" s="176">
        <v>24</v>
      </c>
      <c r="D28" s="176" t="s">
        <v>528</v>
      </c>
      <c r="E28" s="176">
        <v>1</v>
      </c>
    </row>
    <row r="29" spans="1:5" s="194" customFormat="1" ht="18" customHeight="1">
      <c r="A29" s="294" t="s">
        <v>521</v>
      </c>
      <c r="B29" s="207">
        <v>50</v>
      </c>
      <c r="C29" s="207">
        <v>50</v>
      </c>
      <c r="D29" s="207" t="s">
        <v>528</v>
      </c>
      <c r="E29" s="207">
        <v>2</v>
      </c>
    </row>
    <row r="30" spans="1:5" s="194" customFormat="1" ht="18" customHeight="1">
      <c r="A30" s="296" t="s">
        <v>522</v>
      </c>
      <c r="B30" s="176">
        <v>98</v>
      </c>
      <c r="C30" s="176">
        <v>98</v>
      </c>
      <c r="D30" s="176" t="s">
        <v>528</v>
      </c>
      <c r="E30" s="176">
        <v>4</v>
      </c>
    </row>
    <row r="31" spans="1:5" s="194" customFormat="1" ht="18" customHeight="1">
      <c r="A31" s="298" t="s">
        <v>523</v>
      </c>
      <c r="B31" s="299">
        <v>98</v>
      </c>
      <c r="C31" s="299">
        <v>98</v>
      </c>
      <c r="D31" s="299" t="s">
        <v>528</v>
      </c>
      <c r="E31" s="299">
        <v>4</v>
      </c>
    </row>
    <row r="32" spans="1:5" s="194" customFormat="1" ht="18" customHeight="1">
      <c r="A32" s="300" t="s">
        <v>2271</v>
      </c>
      <c r="B32" s="176"/>
      <c r="C32" s="176"/>
      <c r="D32" s="297"/>
      <c r="E32" s="176" t="s">
        <v>525</v>
      </c>
    </row>
    <row r="33" spans="1:5" s="194" customFormat="1" ht="18" customHeight="1">
      <c r="A33" s="300"/>
      <c r="B33" s="176"/>
      <c r="C33" s="176"/>
      <c r="D33" s="297"/>
      <c r="E33" s="176"/>
    </row>
    <row r="34" spans="1:5" s="194" customFormat="1" ht="18" customHeight="1">
      <c r="A34" s="300"/>
      <c r="B34" s="301"/>
      <c r="C34" s="301"/>
      <c r="D34" s="301"/>
      <c r="E34" s="301"/>
    </row>
    <row r="35" spans="1:5" s="194" customFormat="1" ht="18" customHeight="1"/>
    <row r="36" spans="1:5" s="194" customFormat="1" ht="18" customHeight="1"/>
    <row r="37" spans="1:5" s="194" customFormat="1" ht="18" customHeight="1"/>
    <row r="38" spans="1:5" s="194" customFormat="1" ht="18" customHeight="1"/>
  </sheetData>
  <phoneticPr fontId="2"/>
  <pageMargins left="0.26" right="0.21" top="1" bottom="0.94" header="0.51200000000000001" footer="0.51200000000000001"/>
  <pageSetup paperSize="9" scale="92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I30"/>
  <sheetViews>
    <sheetView view="pageBreakPreview" zoomScaleNormal="100" zoomScaleSheetLayoutView="100" workbookViewId="0"/>
  </sheetViews>
  <sheetFormatPr defaultRowHeight="14.25"/>
  <cols>
    <col min="1" max="1" width="31.5" style="191" customWidth="1"/>
    <col min="2" max="2" width="7" style="191" customWidth="1"/>
    <col min="3" max="3" width="10.375" style="191" customWidth="1"/>
    <col min="4" max="4" width="9.375" style="191" bestFit="1" customWidth="1"/>
    <col min="5" max="5" width="8.5" style="191" bestFit="1" customWidth="1"/>
    <col min="6" max="9" width="10.625" style="191" customWidth="1"/>
    <col min="10" max="10" width="9.25" style="191" bestFit="1" customWidth="1"/>
    <col min="11" max="16384" width="9" style="191"/>
  </cols>
  <sheetData>
    <row r="1" spans="1:9" ht="18" customHeight="1">
      <c r="A1" s="281" t="s">
        <v>529</v>
      </c>
      <c r="B1" s="282"/>
      <c r="C1" s="282"/>
      <c r="D1" s="282"/>
      <c r="E1" s="282"/>
      <c r="F1" s="282"/>
      <c r="G1" s="282"/>
      <c r="H1" s="282"/>
      <c r="I1" s="282"/>
    </row>
    <row r="2" spans="1:9" s="194" customFormat="1" ht="18" customHeight="1">
      <c r="A2" s="283"/>
      <c r="B2" s="284"/>
      <c r="C2" s="284"/>
      <c r="D2" s="284"/>
      <c r="E2" s="284"/>
      <c r="F2" s="284"/>
      <c r="G2" s="284"/>
      <c r="H2" s="284"/>
      <c r="I2" s="285" t="s">
        <v>530</v>
      </c>
    </row>
    <row r="3" spans="1:9" s="194" customFormat="1" ht="18" customHeight="1">
      <c r="A3" s="1200" t="s">
        <v>531</v>
      </c>
      <c r="B3" s="288" t="s">
        <v>532</v>
      </c>
      <c r="C3" s="288"/>
      <c r="D3" s="288"/>
      <c r="E3" s="302" t="s">
        <v>533</v>
      </c>
      <c r="F3" s="1202" t="s">
        <v>534</v>
      </c>
      <c r="G3" s="1202" t="s">
        <v>535</v>
      </c>
      <c r="H3" s="1202" t="s">
        <v>536</v>
      </c>
      <c r="I3" s="1205" t="s">
        <v>537</v>
      </c>
    </row>
    <row r="4" spans="1:9" s="194" customFormat="1" ht="18" customHeight="1">
      <c r="A4" s="1191"/>
      <c r="B4" s="1208" t="s">
        <v>60</v>
      </c>
      <c r="C4" s="1203" t="s">
        <v>538</v>
      </c>
      <c r="D4" s="1203" t="s">
        <v>539</v>
      </c>
      <c r="E4" s="1210"/>
      <c r="F4" s="1203"/>
      <c r="G4" s="1203"/>
      <c r="H4" s="1203"/>
      <c r="I4" s="1206"/>
    </row>
    <row r="5" spans="1:9" s="194" customFormat="1" ht="18" customHeight="1">
      <c r="A5" s="1191"/>
      <c r="B5" s="1194"/>
      <c r="C5" s="1194"/>
      <c r="D5" s="1194"/>
      <c r="E5" s="1194"/>
      <c r="F5" s="1203"/>
      <c r="G5" s="1203"/>
      <c r="H5" s="1203"/>
      <c r="I5" s="1206"/>
    </row>
    <row r="6" spans="1:9" s="194" customFormat="1" ht="18" customHeight="1">
      <c r="A6" s="1201"/>
      <c r="B6" s="1209"/>
      <c r="C6" s="1209"/>
      <c r="D6" s="1209"/>
      <c r="E6" s="1209"/>
      <c r="F6" s="1204"/>
      <c r="G6" s="1204"/>
      <c r="H6" s="1204"/>
      <c r="I6" s="1207"/>
    </row>
    <row r="7" spans="1:9" s="194" customFormat="1" ht="18" customHeight="1">
      <c r="A7" s="303" t="s">
        <v>540</v>
      </c>
      <c r="B7" s="292">
        <v>55</v>
      </c>
      <c r="C7" s="292">
        <v>16</v>
      </c>
      <c r="D7" s="292">
        <v>1</v>
      </c>
      <c r="E7" s="292">
        <v>2697</v>
      </c>
      <c r="F7" s="293">
        <v>1236308</v>
      </c>
      <c r="G7" s="293">
        <v>3197024</v>
      </c>
      <c r="H7" s="293">
        <v>7320707</v>
      </c>
      <c r="I7" s="292">
        <v>4019118</v>
      </c>
    </row>
    <row r="8" spans="1:9" s="194" customFormat="1" ht="18" customHeight="1">
      <c r="A8" s="294" t="s">
        <v>541</v>
      </c>
      <c r="B8" s="207">
        <v>7</v>
      </c>
      <c r="C8" s="207">
        <v>5</v>
      </c>
      <c r="D8" s="207" t="s">
        <v>542</v>
      </c>
      <c r="E8" s="207">
        <v>406</v>
      </c>
      <c r="F8" s="295">
        <v>91865</v>
      </c>
      <c r="G8" s="295">
        <v>975835</v>
      </c>
      <c r="H8" s="295">
        <v>1160268</v>
      </c>
      <c r="I8" s="207">
        <v>171806</v>
      </c>
    </row>
    <row r="9" spans="1:9" s="194" customFormat="1" ht="18" customHeight="1">
      <c r="A9" s="296" t="s">
        <v>543</v>
      </c>
      <c r="B9" s="176">
        <v>3</v>
      </c>
      <c r="C9" s="176" t="s">
        <v>542</v>
      </c>
      <c r="D9" s="176" t="s">
        <v>542</v>
      </c>
      <c r="E9" s="176">
        <v>45</v>
      </c>
      <c r="F9" s="176">
        <v>12486</v>
      </c>
      <c r="G9" s="176">
        <v>10022</v>
      </c>
      <c r="H9" s="176">
        <v>33119</v>
      </c>
      <c r="I9" s="176">
        <v>20605</v>
      </c>
    </row>
    <row r="10" spans="1:9" s="194" customFormat="1" ht="18" customHeight="1">
      <c r="A10" s="294" t="s">
        <v>544</v>
      </c>
      <c r="B10" s="207">
        <v>1</v>
      </c>
      <c r="C10" s="207" t="s">
        <v>542</v>
      </c>
      <c r="D10" s="207" t="s">
        <v>542</v>
      </c>
      <c r="E10" s="207">
        <v>10</v>
      </c>
      <c r="F10" s="295" t="s">
        <v>545</v>
      </c>
      <c r="G10" s="295" t="s">
        <v>545</v>
      </c>
      <c r="H10" s="295" t="s">
        <v>545</v>
      </c>
      <c r="I10" s="207" t="s">
        <v>545</v>
      </c>
    </row>
    <row r="11" spans="1:9" s="194" customFormat="1" ht="18" customHeight="1">
      <c r="A11" s="296" t="s">
        <v>546</v>
      </c>
      <c r="B11" s="176">
        <v>1</v>
      </c>
      <c r="C11" s="176" t="s">
        <v>542</v>
      </c>
      <c r="D11" s="176" t="s">
        <v>542</v>
      </c>
      <c r="E11" s="176">
        <v>17</v>
      </c>
      <c r="F11" s="297" t="s">
        <v>545</v>
      </c>
      <c r="G11" s="297" t="s">
        <v>545</v>
      </c>
      <c r="H11" s="297" t="s">
        <v>545</v>
      </c>
      <c r="I11" s="176" t="s">
        <v>545</v>
      </c>
    </row>
    <row r="12" spans="1:9" s="194" customFormat="1" ht="18" customHeight="1">
      <c r="A12" s="294" t="s">
        <v>547</v>
      </c>
      <c r="B12" s="207">
        <v>2</v>
      </c>
      <c r="C12" s="207">
        <v>1</v>
      </c>
      <c r="D12" s="207" t="s">
        <v>542</v>
      </c>
      <c r="E12" s="207">
        <v>179</v>
      </c>
      <c r="F12" s="295" t="s">
        <v>545</v>
      </c>
      <c r="G12" s="295" t="s">
        <v>545</v>
      </c>
      <c r="H12" s="295" t="s">
        <v>545</v>
      </c>
      <c r="I12" s="207" t="s">
        <v>545</v>
      </c>
    </row>
    <row r="13" spans="1:9" s="194" customFormat="1" ht="18" customHeight="1">
      <c r="A13" s="296" t="s">
        <v>548</v>
      </c>
      <c r="B13" s="176">
        <v>1</v>
      </c>
      <c r="C13" s="176" t="s">
        <v>542</v>
      </c>
      <c r="D13" s="176" t="s">
        <v>542</v>
      </c>
      <c r="E13" s="176">
        <v>21</v>
      </c>
      <c r="F13" s="176" t="s">
        <v>545</v>
      </c>
      <c r="G13" s="176" t="s">
        <v>545</v>
      </c>
      <c r="H13" s="176" t="s">
        <v>545</v>
      </c>
      <c r="I13" s="176" t="s">
        <v>545</v>
      </c>
    </row>
    <row r="14" spans="1:9" s="194" customFormat="1" ht="18" customHeight="1">
      <c r="A14" s="294" t="s">
        <v>549</v>
      </c>
      <c r="B14" s="207">
        <v>1</v>
      </c>
      <c r="C14" s="207" t="s">
        <v>542</v>
      </c>
      <c r="D14" s="207" t="s">
        <v>542</v>
      </c>
      <c r="E14" s="207">
        <v>12</v>
      </c>
      <c r="F14" s="295" t="s">
        <v>545</v>
      </c>
      <c r="G14" s="295" t="s">
        <v>545</v>
      </c>
      <c r="H14" s="295" t="s">
        <v>545</v>
      </c>
      <c r="I14" s="207" t="s">
        <v>545</v>
      </c>
    </row>
    <row r="15" spans="1:9" s="194" customFormat="1" ht="18" customHeight="1">
      <c r="A15" s="296" t="s">
        <v>550</v>
      </c>
      <c r="B15" s="176">
        <v>3</v>
      </c>
      <c r="C15" s="176" t="s">
        <v>542</v>
      </c>
      <c r="D15" s="176" t="s">
        <v>542</v>
      </c>
      <c r="E15" s="176">
        <v>53</v>
      </c>
      <c r="F15" s="297">
        <v>13834</v>
      </c>
      <c r="G15" s="297">
        <v>49646</v>
      </c>
      <c r="H15" s="297">
        <v>71216</v>
      </c>
      <c r="I15" s="176">
        <v>19919</v>
      </c>
    </row>
    <row r="16" spans="1:9" s="194" customFormat="1" ht="18" customHeight="1">
      <c r="A16" s="294" t="s">
        <v>551</v>
      </c>
      <c r="B16" s="207">
        <v>4</v>
      </c>
      <c r="C16" s="207">
        <v>1</v>
      </c>
      <c r="D16" s="207" t="s">
        <v>542</v>
      </c>
      <c r="E16" s="207">
        <v>87</v>
      </c>
      <c r="F16" s="295">
        <v>27692</v>
      </c>
      <c r="G16" s="295">
        <v>72742</v>
      </c>
      <c r="H16" s="295">
        <v>155401</v>
      </c>
      <c r="I16" s="207">
        <v>77348</v>
      </c>
    </row>
    <row r="17" spans="1:9" s="194" customFormat="1" ht="18" customHeight="1">
      <c r="A17" s="296" t="s">
        <v>552</v>
      </c>
      <c r="B17" s="176">
        <v>3</v>
      </c>
      <c r="C17" s="176" t="s">
        <v>542</v>
      </c>
      <c r="D17" s="176" t="s">
        <v>542</v>
      </c>
      <c r="E17" s="176">
        <v>53</v>
      </c>
      <c r="F17" s="297">
        <v>18679</v>
      </c>
      <c r="G17" s="297">
        <v>107070</v>
      </c>
      <c r="H17" s="297">
        <v>148216</v>
      </c>
      <c r="I17" s="176">
        <v>37922</v>
      </c>
    </row>
    <row r="18" spans="1:9" s="194" customFormat="1" ht="18" customHeight="1">
      <c r="A18" s="294" t="s">
        <v>553</v>
      </c>
      <c r="B18" s="207">
        <v>2</v>
      </c>
      <c r="C18" s="207" t="s">
        <v>542</v>
      </c>
      <c r="D18" s="207" t="s">
        <v>542</v>
      </c>
      <c r="E18" s="207">
        <v>29</v>
      </c>
      <c r="F18" s="295" t="s">
        <v>545</v>
      </c>
      <c r="G18" s="295" t="s">
        <v>545</v>
      </c>
      <c r="H18" s="295" t="s">
        <v>545</v>
      </c>
      <c r="I18" s="207" t="s">
        <v>545</v>
      </c>
    </row>
    <row r="19" spans="1:9" s="194" customFormat="1" ht="18" customHeight="1">
      <c r="A19" s="296" t="s">
        <v>554</v>
      </c>
      <c r="B19" s="176">
        <v>21</v>
      </c>
      <c r="C19" s="176">
        <v>7</v>
      </c>
      <c r="D19" s="176" t="s">
        <v>542</v>
      </c>
      <c r="E19" s="176">
        <v>962</v>
      </c>
      <c r="F19" s="176">
        <v>448855</v>
      </c>
      <c r="G19" s="176">
        <v>1162093</v>
      </c>
      <c r="H19" s="176">
        <v>2069864</v>
      </c>
      <c r="I19" s="176">
        <v>856294</v>
      </c>
    </row>
    <row r="20" spans="1:9" s="194" customFormat="1" ht="18" customHeight="1">
      <c r="A20" s="294" t="s">
        <v>555</v>
      </c>
      <c r="B20" s="207">
        <v>1</v>
      </c>
      <c r="C20" s="207" t="s">
        <v>542</v>
      </c>
      <c r="D20" s="207" t="s">
        <v>542</v>
      </c>
      <c r="E20" s="207">
        <v>8</v>
      </c>
      <c r="F20" s="207" t="s">
        <v>545</v>
      </c>
      <c r="G20" s="207" t="s">
        <v>545</v>
      </c>
      <c r="H20" s="207" t="s">
        <v>545</v>
      </c>
      <c r="I20" s="207" t="s">
        <v>545</v>
      </c>
    </row>
    <row r="21" spans="1:9" s="194" customFormat="1" ht="18" customHeight="1">
      <c r="A21" s="296" t="s">
        <v>556</v>
      </c>
      <c r="B21" s="176">
        <v>2</v>
      </c>
      <c r="C21" s="176">
        <v>1</v>
      </c>
      <c r="D21" s="176" t="s">
        <v>542</v>
      </c>
      <c r="E21" s="176">
        <v>67</v>
      </c>
      <c r="F21" s="176" t="s">
        <v>545</v>
      </c>
      <c r="G21" s="176" t="s">
        <v>545</v>
      </c>
      <c r="H21" s="176" t="s">
        <v>545</v>
      </c>
      <c r="I21" s="176" t="s">
        <v>545</v>
      </c>
    </row>
    <row r="22" spans="1:9" s="194" customFormat="1" ht="18" customHeight="1">
      <c r="A22" s="294" t="s">
        <v>557</v>
      </c>
      <c r="B22" s="207">
        <v>2</v>
      </c>
      <c r="C22" s="207" t="s">
        <v>542</v>
      </c>
      <c r="D22" s="207">
        <v>1</v>
      </c>
      <c r="E22" s="207">
        <v>707</v>
      </c>
      <c r="F22" s="207" t="s">
        <v>545</v>
      </c>
      <c r="G22" s="207" t="s">
        <v>545</v>
      </c>
      <c r="H22" s="207" t="s">
        <v>545</v>
      </c>
      <c r="I22" s="207" t="s">
        <v>545</v>
      </c>
    </row>
    <row r="23" spans="1:9" s="194" customFormat="1" ht="18" customHeight="1">
      <c r="A23" s="304" t="s">
        <v>558</v>
      </c>
      <c r="B23" s="305">
        <v>1</v>
      </c>
      <c r="C23" s="305">
        <v>1</v>
      </c>
      <c r="D23" s="305" t="s">
        <v>542</v>
      </c>
      <c r="E23" s="305">
        <v>41</v>
      </c>
      <c r="F23" s="306" t="s">
        <v>545</v>
      </c>
      <c r="G23" s="306" t="s">
        <v>545</v>
      </c>
      <c r="H23" s="306" t="s">
        <v>545</v>
      </c>
      <c r="I23" s="305" t="s">
        <v>545</v>
      </c>
    </row>
    <row r="24" spans="1:9" s="194" customFormat="1" ht="18" customHeight="1">
      <c r="A24" s="300" t="s">
        <v>559</v>
      </c>
      <c r="B24" s="176"/>
      <c r="C24" s="176"/>
      <c r="D24" s="176"/>
      <c r="E24" s="176"/>
      <c r="F24" s="297"/>
      <c r="G24" s="297"/>
      <c r="H24" s="297"/>
      <c r="I24" s="176" t="s">
        <v>560</v>
      </c>
    </row>
    <row r="25" spans="1:9" s="194" customFormat="1" ht="18" customHeight="1">
      <c r="A25" s="300"/>
      <c r="B25" s="176"/>
      <c r="C25" s="176"/>
      <c r="D25" s="176"/>
      <c r="E25" s="176"/>
      <c r="F25" s="297"/>
      <c r="G25" s="297"/>
      <c r="H25" s="297"/>
      <c r="I25" s="176"/>
    </row>
    <row r="26" spans="1:9" s="194" customFormat="1" ht="18" customHeight="1">
      <c r="A26" s="300"/>
      <c r="B26" s="301"/>
      <c r="C26" s="301"/>
      <c r="D26" s="301"/>
      <c r="E26" s="301"/>
      <c r="F26" s="301"/>
      <c r="G26" s="301"/>
      <c r="H26" s="301"/>
      <c r="I26" s="301"/>
    </row>
    <row r="27" spans="1:9" s="194" customFormat="1" ht="12"/>
    <row r="28" spans="1:9" s="194" customFormat="1" ht="12"/>
    <row r="29" spans="1:9" s="194" customFormat="1" ht="12"/>
    <row r="30" spans="1:9" s="194" customFormat="1" ht="12"/>
  </sheetData>
  <mergeCells count="9">
    <mergeCell ref="A3:A6"/>
    <mergeCell ref="F3:F6"/>
    <mergeCell ref="G3:G6"/>
    <mergeCell ref="H3:H6"/>
    <mergeCell ref="I3:I6"/>
    <mergeCell ref="B4:B6"/>
    <mergeCell ref="C4:C6"/>
    <mergeCell ref="D4:D6"/>
    <mergeCell ref="E4:E6"/>
  </mergeCells>
  <phoneticPr fontId="2"/>
  <pageMargins left="0.26" right="0.21" top="1" bottom="0.94" header="0.51200000000000001" footer="0.51200000000000001"/>
  <pageSetup paperSize="9" scale="83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G17"/>
  <sheetViews>
    <sheetView zoomScaleNormal="100" zoomScaleSheetLayoutView="100" workbookViewId="0"/>
  </sheetViews>
  <sheetFormatPr defaultRowHeight="14.25"/>
  <cols>
    <col min="1" max="1" width="11.5" style="187" customWidth="1"/>
    <col min="2" max="7" width="12.375" style="187" customWidth="1"/>
    <col min="8" max="16384" width="9" style="187"/>
  </cols>
  <sheetData>
    <row r="1" spans="1:7">
      <c r="A1" s="3" t="s">
        <v>561</v>
      </c>
      <c r="B1" s="3"/>
    </row>
    <row r="2" spans="1:7" s="6" customFormat="1" ht="20.25" customHeight="1">
      <c r="A2" s="5"/>
      <c r="B2" s="5"/>
      <c r="G2" s="10" t="s">
        <v>562</v>
      </c>
    </row>
    <row r="3" spans="1:7" s="6" customFormat="1" ht="33" customHeight="1">
      <c r="A3" s="278" t="s">
        <v>33</v>
      </c>
      <c r="B3" s="276" t="s">
        <v>563</v>
      </c>
      <c r="C3" s="276" t="s">
        <v>564</v>
      </c>
      <c r="D3" s="274" t="s">
        <v>565</v>
      </c>
      <c r="E3" s="274" t="s">
        <v>566</v>
      </c>
      <c r="F3" s="274" t="s">
        <v>567</v>
      </c>
      <c r="G3" s="275" t="s">
        <v>568</v>
      </c>
    </row>
    <row r="4" spans="1:7" s="6" customFormat="1" ht="20.25" customHeight="1">
      <c r="A4" s="43" t="s">
        <v>569</v>
      </c>
      <c r="B4" s="46">
        <v>84</v>
      </c>
      <c r="C4" s="46">
        <v>3224</v>
      </c>
      <c r="D4" s="46">
        <v>1389365</v>
      </c>
      <c r="E4" s="46">
        <v>5253254</v>
      </c>
      <c r="F4" s="46">
        <v>9987658</v>
      </c>
      <c r="G4" s="207" t="s">
        <v>570</v>
      </c>
    </row>
    <row r="5" spans="1:7" s="6" customFormat="1" ht="20.25" customHeight="1">
      <c r="A5" s="32" t="s">
        <v>571</v>
      </c>
      <c r="B5" s="31">
        <v>64</v>
      </c>
      <c r="C5" s="31">
        <v>2677</v>
      </c>
      <c r="D5" s="31">
        <v>1132835</v>
      </c>
      <c r="E5" s="31">
        <v>3603837</v>
      </c>
      <c r="F5" s="31">
        <v>7604831</v>
      </c>
      <c r="G5" s="313">
        <v>3824492</v>
      </c>
    </row>
    <row r="6" spans="1:7" s="6" customFormat="1" ht="20.25" customHeight="1">
      <c r="A6" s="43" t="s">
        <v>146</v>
      </c>
      <c r="B6" s="46">
        <v>57</v>
      </c>
      <c r="C6" s="46">
        <v>2313</v>
      </c>
      <c r="D6" s="46">
        <v>946231</v>
      </c>
      <c r="E6" s="46">
        <v>2295209</v>
      </c>
      <c r="F6" s="46">
        <v>6126271</v>
      </c>
      <c r="G6" s="46">
        <v>3665213</v>
      </c>
    </row>
    <row r="7" spans="1:7" s="6" customFormat="1" ht="20.25" customHeight="1">
      <c r="A7" s="32" t="s">
        <v>49</v>
      </c>
      <c r="B7" s="313">
        <v>55</v>
      </c>
      <c r="C7" s="313">
        <v>2665</v>
      </c>
      <c r="D7" s="31">
        <v>1229962</v>
      </c>
      <c r="E7" s="31">
        <v>3416364</v>
      </c>
      <c r="F7" s="313">
        <v>7777823</v>
      </c>
      <c r="G7" s="31">
        <v>4276848</v>
      </c>
    </row>
    <row r="8" spans="1:7" s="6" customFormat="1" ht="20.25" customHeight="1">
      <c r="A8" s="89" t="s">
        <v>158</v>
      </c>
      <c r="B8" s="299">
        <v>55</v>
      </c>
      <c r="C8" s="299">
        <v>2697</v>
      </c>
      <c r="D8" s="90">
        <v>1236308</v>
      </c>
      <c r="E8" s="90">
        <v>3197024</v>
      </c>
      <c r="F8" s="299">
        <v>7320707</v>
      </c>
      <c r="G8" s="90">
        <v>4019118</v>
      </c>
    </row>
    <row r="9" spans="1:7" s="6" customFormat="1" ht="16.5" customHeight="1">
      <c r="A9" s="6" t="s">
        <v>572</v>
      </c>
      <c r="G9" s="10" t="s">
        <v>573</v>
      </c>
    </row>
    <row r="10" spans="1:7" s="6" customFormat="1" ht="16.5" customHeight="1">
      <c r="A10" s="6" t="s">
        <v>574</v>
      </c>
      <c r="G10" s="10"/>
    </row>
    <row r="11" spans="1:7" s="6" customFormat="1" ht="16.5" customHeight="1">
      <c r="A11" s="6" t="s">
        <v>575</v>
      </c>
      <c r="G11" s="10"/>
    </row>
    <row r="12" spans="1:7" s="6" customFormat="1" ht="20.25" customHeight="1">
      <c r="A12" s="1179"/>
      <c r="B12" s="1211"/>
      <c r="C12" s="1211"/>
    </row>
    <row r="13" spans="1:7" s="6" customFormat="1" ht="20.25" customHeight="1">
      <c r="A13" s="277"/>
      <c r="B13" s="17"/>
      <c r="C13" s="17"/>
    </row>
    <row r="14" spans="1:7" s="6" customFormat="1" ht="20.25" customHeight="1"/>
    <row r="15" spans="1:7" s="6" customFormat="1" ht="20.25" customHeight="1"/>
    <row r="16" spans="1:7" s="6" customFormat="1" ht="20.25" customHeight="1"/>
    <row r="17" s="6" customFormat="1" ht="20.25" customHeight="1"/>
  </sheetData>
  <mergeCells count="1">
    <mergeCell ref="A12:C12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F12"/>
  <sheetViews>
    <sheetView zoomScaleNormal="100" zoomScaleSheetLayoutView="90" workbookViewId="0"/>
  </sheetViews>
  <sheetFormatPr defaultRowHeight="18.75" customHeight="1"/>
  <cols>
    <col min="1" max="1" width="10" style="187" customWidth="1"/>
    <col min="2" max="5" width="18.875" style="187" customWidth="1"/>
    <col min="6" max="16384" width="9" style="187"/>
  </cols>
  <sheetData>
    <row r="1" spans="1:6" ht="18.75" customHeight="1">
      <c r="A1" s="3" t="s">
        <v>584</v>
      </c>
      <c r="B1" s="3"/>
      <c r="C1" s="3"/>
      <c r="D1" s="3"/>
    </row>
    <row r="2" spans="1:6" s="6" customFormat="1" ht="18.75" customHeight="1">
      <c r="A2" s="5"/>
      <c r="B2" s="5"/>
      <c r="C2" s="5"/>
      <c r="D2" s="5"/>
      <c r="E2" s="10" t="s">
        <v>576</v>
      </c>
    </row>
    <row r="3" spans="1:6" s="6" customFormat="1" ht="18.75" customHeight="1">
      <c r="A3" s="1184" t="s">
        <v>33</v>
      </c>
      <c r="B3" s="1186" t="s">
        <v>577</v>
      </c>
      <c r="C3" s="1187" t="s">
        <v>578</v>
      </c>
      <c r="D3" s="1212"/>
      <c r="E3" s="1212"/>
    </row>
    <row r="4" spans="1:6" s="6" customFormat="1" ht="18.75" customHeight="1">
      <c r="A4" s="1184"/>
      <c r="B4" s="1186"/>
      <c r="C4" s="279" t="s">
        <v>579</v>
      </c>
      <c r="D4" s="279" t="s">
        <v>580</v>
      </c>
      <c r="E4" s="280" t="s">
        <v>581</v>
      </c>
    </row>
    <row r="5" spans="1:6" s="6" customFormat="1" ht="18.75" customHeight="1">
      <c r="A5" s="314" t="s">
        <v>582</v>
      </c>
      <c r="B5" s="247">
        <v>84</v>
      </c>
      <c r="C5" s="247">
        <v>67</v>
      </c>
      <c r="D5" s="247">
        <v>16</v>
      </c>
      <c r="E5" s="247">
        <v>1</v>
      </c>
      <c r="F5" s="256"/>
    </row>
    <row r="6" spans="1:6" s="6" customFormat="1" ht="18.75" customHeight="1">
      <c r="A6" s="43" t="s">
        <v>571</v>
      </c>
      <c r="B6" s="46">
        <v>64</v>
      </c>
      <c r="C6" s="46">
        <v>48</v>
      </c>
      <c r="D6" s="46">
        <v>15</v>
      </c>
      <c r="E6" s="46">
        <v>1</v>
      </c>
      <c r="F6" s="256"/>
    </row>
    <row r="7" spans="1:6" s="6" customFormat="1" ht="18.75" customHeight="1">
      <c r="A7" s="32" t="s">
        <v>146</v>
      </c>
      <c r="B7" s="31">
        <v>57</v>
      </c>
      <c r="C7" s="31">
        <v>42</v>
      </c>
      <c r="D7" s="31">
        <v>14</v>
      </c>
      <c r="E7" s="31">
        <v>1</v>
      </c>
      <c r="F7" s="256"/>
    </row>
    <row r="8" spans="1:6" s="6" customFormat="1" ht="18.75" customHeight="1">
      <c r="A8" s="43" t="s">
        <v>49</v>
      </c>
      <c r="B8" s="46">
        <v>55</v>
      </c>
      <c r="C8" s="46">
        <v>37</v>
      </c>
      <c r="D8" s="46">
        <v>17</v>
      </c>
      <c r="E8" s="46">
        <v>1</v>
      </c>
      <c r="F8" s="256"/>
    </row>
    <row r="9" spans="1:6" s="6" customFormat="1" ht="18.75" customHeight="1">
      <c r="A9" s="315" t="s">
        <v>158</v>
      </c>
      <c r="B9" s="316">
        <v>55</v>
      </c>
      <c r="C9" s="316">
        <v>38</v>
      </c>
      <c r="D9" s="316">
        <v>16</v>
      </c>
      <c r="E9" s="316">
        <v>1</v>
      </c>
      <c r="F9" s="256"/>
    </row>
    <row r="10" spans="1:6" s="6" customFormat="1" ht="16.5" customHeight="1">
      <c r="A10" s="6" t="s">
        <v>583</v>
      </c>
      <c r="E10" s="10" t="s">
        <v>560</v>
      </c>
    </row>
    <row r="11" spans="1:6" s="6" customFormat="1" ht="16.5" customHeight="1">
      <c r="A11" s="6" t="s">
        <v>574</v>
      </c>
      <c r="E11" s="10"/>
    </row>
    <row r="12" spans="1:6" s="6" customFormat="1" ht="18.75" customHeight="1">
      <c r="A12" s="277"/>
      <c r="B12" s="17"/>
      <c r="C12" s="17"/>
    </row>
  </sheetData>
  <mergeCells count="3">
    <mergeCell ref="A3:A4"/>
    <mergeCell ref="B3:B4"/>
    <mergeCell ref="C3:E3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H26"/>
  <sheetViews>
    <sheetView zoomScaleNormal="100" zoomScaleSheetLayoutView="100" workbookViewId="0"/>
  </sheetViews>
  <sheetFormatPr defaultRowHeight="18" customHeight="1"/>
  <cols>
    <col min="1" max="1" width="12.25" style="4" customWidth="1"/>
    <col min="2" max="3" width="10.375" style="4" customWidth="1"/>
    <col min="4" max="4" width="12.75" style="4" customWidth="1"/>
    <col min="5" max="5" width="14.125" style="4" customWidth="1"/>
    <col min="6" max="6" width="14.625" style="4" customWidth="1"/>
    <col min="7" max="7" width="12.75" style="4" customWidth="1"/>
    <col min="8" max="8" width="15" style="4" bestFit="1" customWidth="1"/>
    <col min="9" max="256" width="9" style="4"/>
    <col min="257" max="257" width="12.75" style="4" customWidth="1"/>
    <col min="258" max="259" width="10.375" style="4" customWidth="1"/>
    <col min="260" max="260" width="12.75" style="4" customWidth="1"/>
    <col min="261" max="261" width="14.125" style="4" customWidth="1"/>
    <col min="262" max="262" width="14.625" style="4" customWidth="1"/>
    <col min="263" max="263" width="12.75" style="4" customWidth="1"/>
    <col min="264" max="264" width="15" style="4" bestFit="1" customWidth="1"/>
    <col min="265" max="512" width="9" style="4"/>
    <col min="513" max="513" width="12.75" style="4" customWidth="1"/>
    <col min="514" max="515" width="10.375" style="4" customWidth="1"/>
    <col min="516" max="516" width="12.75" style="4" customWidth="1"/>
    <col min="517" max="517" width="14.125" style="4" customWidth="1"/>
    <col min="518" max="518" width="14.625" style="4" customWidth="1"/>
    <col min="519" max="519" width="12.75" style="4" customWidth="1"/>
    <col min="520" max="520" width="15" style="4" bestFit="1" customWidth="1"/>
    <col min="521" max="768" width="9" style="4"/>
    <col min="769" max="769" width="12.75" style="4" customWidth="1"/>
    <col min="770" max="771" width="10.375" style="4" customWidth="1"/>
    <col min="772" max="772" width="12.75" style="4" customWidth="1"/>
    <col min="773" max="773" width="14.125" style="4" customWidth="1"/>
    <col min="774" max="774" width="14.625" style="4" customWidth="1"/>
    <col min="775" max="775" width="12.75" style="4" customWidth="1"/>
    <col min="776" max="776" width="15" style="4" bestFit="1" customWidth="1"/>
    <col min="777" max="1024" width="9" style="4"/>
    <col min="1025" max="1025" width="12.75" style="4" customWidth="1"/>
    <col min="1026" max="1027" width="10.375" style="4" customWidth="1"/>
    <col min="1028" max="1028" width="12.75" style="4" customWidth="1"/>
    <col min="1029" max="1029" width="14.125" style="4" customWidth="1"/>
    <col min="1030" max="1030" width="14.625" style="4" customWidth="1"/>
    <col min="1031" max="1031" width="12.75" style="4" customWidth="1"/>
    <col min="1032" max="1032" width="15" style="4" bestFit="1" customWidth="1"/>
    <col min="1033" max="1280" width="9" style="4"/>
    <col min="1281" max="1281" width="12.75" style="4" customWidth="1"/>
    <col min="1282" max="1283" width="10.375" style="4" customWidth="1"/>
    <col min="1284" max="1284" width="12.75" style="4" customWidth="1"/>
    <col min="1285" max="1285" width="14.125" style="4" customWidth="1"/>
    <col min="1286" max="1286" width="14.625" style="4" customWidth="1"/>
    <col min="1287" max="1287" width="12.75" style="4" customWidth="1"/>
    <col min="1288" max="1288" width="15" style="4" bestFit="1" customWidth="1"/>
    <col min="1289" max="1536" width="9" style="4"/>
    <col min="1537" max="1537" width="12.75" style="4" customWidth="1"/>
    <col min="1538" max="1539" width="10.375" style="4" customWidth="1"/>
    <col min="1540" max="1540" width="12.75" style="4" customWidth="1"/>
    <col min="1541" max="1541" width="14.125" style="4" customWidth="1"/>
    <col min="1542" max="1542" width="14.625" style="4" customWidth="1"/>
    <col min="1543" max="1543" width="12.75" style="4" customWidth="1"/>
    <col min="1544" max="1544" width="15" style="4" bestFit="1" customWidth="1"/>
    <col min="1545" max="1792" width="9" style="4"/>
    <col min="1793" max="1793" width="12.75" style="4" customWidth="1"/>
    <col min="1794" max="1795" width="10.375" style="4" customWidth="1"/>
    <col min="1796" max="1796" width="12.75" style="4" customWidth="1"/>
    <col min="1797" max="1797" width="14.125" style="4" customWidth="1"/>
    <col min="1798" max="1798" width="14.625" style="4" customWidth="1"/>
    <col min="1799" max="1799" width="12.75" style="4" customWidth="1"/>
    <col min="1800" max="1800" width="15" style="4" bestFit="1" customWidth="1"/>
    <col min="1801" max="2048" width="9" style="4"/>
    <col min="2049" max="2049" width="12.75" style="4" customWidth="1"/>
    <col min="2050" max="2051" width="10.375" style="4" customWidth="1"/>
    <col min="2052" max="2052" width="12.75" style="4" customWidth="1"/>
    <col min="2053" max="2053" width="14.125" style="4" customWidth="1"/>
    <col min="2054" max="2054" width="14.625" style="4" customWidth="1"/>
    <col min="2055" max="2055" width="12.75" style="4" customWidth="1"/>
    <col min="2056" max="2056" width="15" style="4" bestFit="1" customWidth="1"/>
    <col min="2057" max="2304" width="9" style="4"/>
    <col min="2305" max="2305" width="12.75" style="4" customWidth="1"/>
    <col min="2306" max="2307" width="10.375" style="4" customWidth="1"/>
    <col min="2308" max="2308" width="12.75" style="4" customWidth="1"/>
    <col min="2309" max="2309" width="14.125" style="4" customWidth="1"/>
    <col min="2310" max="2310" width="14.625" style="4" customWidth="1"/>
    <col min="2311" max="2311" width="12.75" style="4" customWidth="1"/>
    <col min="2312" max="2312" width="15" style="4" bestFit="1" customWidth="1"/>
    <col min="2313" max="2560" width="9" style="4"/>
    <col min="2561" max="2561" width="12.75" style="4" customWidth="1"/>
    <col min="2562" max="2563" width="10.375" style="4" customWidth="1"/>
    <col min="2564" max="2564" width="12.75" style="4" customWidth="1"/>
    <col min="2565" max="2565" width="14.125" style="4" customWidth="1"/>
    <col min="2566" max="2566" width="14.625" style="4" customWidth="1"/>
    <col min="2567" max="2567" width="12.75" style="4" customWidth="1"/>
    <col min="2568" max="2568" width="15" style="4" bestFit="1" customWidth="1"/>
    <col min="2569" max="2816" width="9" style="4"/>
    <col min="2817" max="2817" width="12.75" style="4" customWidth="1"/>
    <col min="2818" max="2819" width="10.375" style="4" customWidth="1"/>
    <col min="2820" max="2820" width="12.75" style="4" customWidth="1"/>
    <col min="2821" max="2821" width="14.125" style="4" customWidth="1"/>
    <col min="2822" max="2822" width="14.625" style="4" customWidth="1"/>
    <col min="2823" max="2823" width="12.75" style="4" customWidth="1"/>
    <col min="2824" max="2824" width="15" style="4" bestFit="1" customWidth="1"/>
    <col min="2825" max="3072" width="9" style="4"/>
    <col min="3073" max="3073" width="12.75" style="4" customWidth="1"/>
    <col min="3074" max="3075" width="10.375" style="4" customWidth="1"/>
    <col min="3076" max="3076" width="12.75" style="4" customWidth="1"/>
    <col min="3077" max="3077" width="14.125" style="4" customWidth="1"/>
    <col min="3078" max="3078" width="14.625" style="4" customWidth="1"/>
    <col min="3079" max="3079" width="12.75" style="4" customWidth="1"/>
    <col min="3080" max="3080" width="15" style="4" bestFit="1" customWidth="1"/>
    <col min="3081" max="3328" width="9" style="4"/>
    <col min="3329" max="3329" width="12.75" style="4" customWidth="1"/>
    <col min="3330" max="3331" width="10.375" style="4" customWidth="1"/>
    <col min="3332" max="3332" width="12.75" style="4" customWidth="1"/>
    <col min="3333" max="3333" width="14.125" style="4" customWidth="1"/>
    <col min="3334" max="3334" width="14.625" style="4" customWidth="1"/>
    <col min="3335" max="3335" width="12.75" style="4" customWidth="1"/>
    <col min="3336" max="3336" width="15" style="4" bestFit="1" customWidth="1"/>
    <col min="3337" max="3584" width="9" style="4"/>
    <col min="3585" max="3585" width="12.75" style="4" customWidth="1"/>
    <col min="3586" max="3587" width="10.375" style="4" customWidth="1"/>
    <col min="3588" max="3588" width="12.75" style="4" customWidth="1"/>
    <col min="3589" max="3589" width="14.125" style="4" customWidth="1"/>
    <col min="3590" max="3590" width="14.625" style="4" customWidth="1"/>
    <col min="3591" max="3591" width="12.75" style="4" customWidth="1"/>
    <col min="3592" max="3592" width="15" style="4" bestFit="1" customWidth="1"/>
    <col min="3593" max="3840" width="9" style="4"/>
    <col min="3841" max="3841" width="12.75" style="4" customWidth="1"/>
    <col min="3842" max="3843" width="10.375" style="4" customWidth="1"/>
    <col min="3844" max="3844" width="12.75" style="4" customWidth="1"/>
    <col min="3845" max="3845" width="14.125" style="4" customWidth="1"/>
    <col min="3846" max="3846" width="14.625" style="4" customWidth="1"/>
    <col min="3847" max="3847" width="12.75" style="4" customWidth="1"/>
    <col min="3848" max="3848" width="15" style="4" bestFit="1" customWidth="1"/>
    <col min="3849" max="4096" width="9" style="4"/>
    <col min="4097" max="4097" width="12.75" style="4" customWidth="1"/>
    <col min="4098" max="4099" width="10.375" style="4" customWidth="1"/>
    <col min="4100" max="4100" width="12.75" style="4" customWidth="1"/>
    <col min="4101" max="4101" width="14.125" style="4" customWidth="1"/>
    <col min="4102" max="4102" width="14.625" style="4" customWidth="1"/>
    <col min="4103" max="4103" width="12.75" style="4" customWidth="1"/>
    <col min="4104" max="4104" width="15" style="4" bestFit="1" customWidth="1"/>
    <col min="4105" max="4352" width="9" style="4"/>
    <col min="4353" max="4353" width="12.75" style="4" customWidth="1"/>
    <col min="4354" max="4355" width="10.375" style="4" customWidth="1"/>
    <col min="4356" max="4356" width="12.75" style="4" customWidth="1"/>
    <col min="4357" max="4357" width="14.125" style="4" customWidth="1"/>
    <col min="4358" max="4358" width="14.625" style="4" customWidth="1"/>
    <col min="4359" max="4359" width="12.75" style="4" customWidth="1"/>
    <col min="4360" max="4360" width="15" style="4" bestFit="1" customWidth="1"/>
    <col min="4361" max="4608" width="9" style="4"/>
    <col min="4609" max="4609" width="12.75" style="4" customWidth="1"/>
    <col min="4610" max="4611" width="10.375" style="4" customWidth="1"/>
    <col min="4612" max="4612" width="12.75" style="4" customWidth="1"/>
    <col min="4613" max="4613" width="14.125" style="4" customWidth="1"/>
    <col min="4614" max="4614" width="14.625" style="4" customWidth="1"/>
    <col min="4615" max="4615" width="12.75" style="4" customWidth="1"/>
    <col min="4616" max="4616" width="15" style="4" bestFit="1" customWidth="1"/>
    <col min="4617" max="4864" width="9" style="4"/>
    <col min="4865" max="4865" width="12.75" style="4" customWidth="1"/>
    <col min="4866" max="4867" width="10.375" style="4" customWidth="1"/>
    <col min="4868" max="4868" width="12.75" style="4" customWidth="1"/>
    <col min="4869" max="4869" width="14.125" style="4" customWidth="1"/>
    <col min="4870" max="4870" width="14.625" style="4" customWidth="1"/>
    <col min="4871" max="4871" width="12.75" style="4" customWidth="1"/>
    <col min="4872" max="4872" width="15" style="4" bestFit="1" customWidth="1"/>
    <col min="4873" max="5120" width="9" style="4"/>
    <col min="5121" max="5121" width="12.75" style="4" customWidth="1"/>
    <col min="5122" max="5123" width="10.375" style="4" customWidth="1"/>
    <col min="5124" max="5124" width="12.75" style="4" customWidth="1"/>
    <col min="5125" max="5125" width="14.125" style="4" customWidth="1"/>
    <col min="5126" max="5126" width="14.625" style="4" customWidth="1"/>
    <col min="5127" max="5127" width="12.75" style="4" customWidth="1"/>
    <col min="5128" max="5128" width="15" style="4" bestFit="1" customWidth="1"/>
    <col min="5129" max="5376" width="9" style="4"/>
    <col min="5377" max="5377" width="12.75" style="4" customWidth="1"/>
    <col min="5378" max="5379" width="10.375" style="4" customWidth="1"/>
    <col min="5380" max="5380" width="12.75" style="4" customWidth="1"/>
    <col min="5381" max="5381" width="14.125" style="4" customWidth="1"/>
    <col min="5382" max="5382" width="14.625" style="4" customWidth="1"/>
    <col min="5383" max="5383" width="12.75" style="4" customWidth="1"/>
    <col min="5384" max="5384" width="15" style="4" bestFit="1" customWidth="1"/>
    <col min="5385" max="5632" width="9" style="4"/>
    <col min="5633" max="5633" width="12.75" style="4" customWidth="1"/>
    <col min="5634" max="5635" width="10.375" style="4" customWidth="1"/>
    <col min="5636" max="5636" width="12.75" style="4" customWidth="1"/>
    <col min="5637" max="5637" width="14.125" style="4" customWidth="1"/>
    <col min="5638" max="5638" width="14.625" style="4" customWidth="1"/>
    <col min="5639" max="5639" width="12.75" style="4" customWidth="1"/>
    <col min="5640" max="5640" width="15" style="4" bestFit="1" customWidth="1"/>
    <col min="5641" max="5888" width="9" style="4"/>
    <col min="5889" max="5889" width="12.75" style="4" customWidth="1"/>
    <col min="5890" max="5891" width="10.375" style="4" customWidth="1"/>
    <col min="5892" max="5892" width="12.75" style="4" customWidth="1"/>
    <col min="5893" max="5893" width="14.125" style="4" customWidth="1"/>
    <col min="5894" max="5894" width="14.625" style="4" customWidth="1"/>
    <col min="5895" max="5895" width="12.75" style="4" customWidth="1"/>
    <col min="5896" max="5896" width="15" style="4" bestFit="1" customWidth="1"/>
    <col min="5897" max="6144" width="9" style="4"/>
    <col min="6145" max="6145" width="12.75" style="4" customWidth="1"/>
    <col min="6146" max="6147" width="10.375" style="4" customWidth="1"/>
    <col min="6148" max="6148" width="12.75" style="4" customWidth="1"/>
    <col min="6149" max="6149" width="14.125" style="4" customWidth="1"/>
    <col min="6150" max="6150" width="14.625" style="4" customWidth="1"/>
    <col min="6151" max="6151" width="12.75" style="4" customWidth="1"/>
    <col min="6152" max="6152" width="15" style="4" bestFit="1" customWidth="1"/>
    <col min="6153" max="6400" width="9" style="4"/>
    <col min="6401" max="6401" width="12.75" style="4" customWidth="1"/>
    <col min="6402" max="6403" width="10.375" style="4" customWidth="1"/>
    <col min="6404" max="6404" width="12.75" style="4" customWidth="1"/>
    <col min="6405" max="6405" width="14.125" style="4" customWidth="1"/>
    <col min="6406" max="6406" width="14.625" style="4" customWidth="1"/>
    <col min="6407" max="6407" width="12.75" style="4" customWidth="1"/>
    <col min="6408" max="6408" width="15" style="4" bestFit="1" customWidth="1"/>
    <col min="6409" max="6656" width="9" style="4"/>
    <col min="6657" max="6657" width="12.75" style="4" customWidth="1"/>
    <col min="6658" max="6659" width="10.375" style="4" customWidth="1"/>
    <col min="6660" max="6660" width="12.75" style="4" customWidth="1"/>
    <col min="6661" max="6661" width="14.125" style="4" customWidth="1"/>
    <col min="6662" max="6662" width="14.625" style="4" customWidth="1"/>
    <col min="6663" max="6663" width="12.75" style="4" customWidth="1"/>
    <col min="6664" max="6664" width="15" style="4" bestFit="1" customWidth="1"/>
    <col min="6665" max="6912" width="9" style="4"/>
    <col min="6913" max="6913" width="12.75" style="4" customWidth="1"/>
    <col min="6914" max="6915" width="10.375" style="4" customWidth="1"/>
    <col min="6916" max="6916" width="12.75" style="4" customWidth="1"/>
    <col min="6917" max="6917" width="14.125" style="4" customWidth="1"/>
    <col min="6918" max="6918" width="14.625" style="4" customWidth="1"/>
    <col min="6919" max="6919" width="12.75" style="4" customWidth="1"/>
    <col min="6920" max="6920" width="15" style="4" bestFit="1" customWidth="1"/>
    <col min="6921" max="7168" width="9" style="4"/>
    <col min="7169" max="7169" width="12.75" style="4" customWidth="1"/>
    <col min="7170" max="7171" width="10.375" style="4" customWidth="1"/>
    <col min="7172" max="7172" width="12.75" style="4" customWidth="1"/>
    <col min="7173" max="7173" width="14.125" style="4" customWidth="1"/>
    <col min="7174" max="7174" width="14.625" style="4" customWidth="1"/>
    <col min="7175" max="7175" width="12.75" style="4" customWidth="1"/>
    <col min="7176" max="7176" width="15" style="4" bestFit="1" customWidth="1"/>
    <col min="7177" max="7424" width="9" style="4"/>
    <col min="7425" max="7425" width="12.75" style="4" customWidth="1"/>
    <col min="7426" max="7427" width="10.375" style="4" customWidth="1"/>
    <col min="7428" max="7428" width="12.75" style="4" customWidth="1"/>
    <col min="7429" max="7429" width="14.125" style="4" customWidth="1"/>
    <col min="7430" max="7430" width="14.625" style="4" customWidth="1"/>
    <col min="7431" max="7431" width="12.75" style="4" customWidth="1"/>
    <col min="7432" max="7432" width="15" style="4" bestFit="1" customWidth="1"/>
    <col min="7433" max="7680" width="9" style="4"/>
    <col min="7681" max="7681" width="12.75" style="4" customWidth="1"/>
    <col min="7682" max="7683" width="10.375" style="4" customWidth="1"/>
    <col min="7684" max="7684" width="12.75" style="4" customWidth="1"/>
    <col min="7685" max="7685" width="14.125" style="4" customWidth="1"/>
    <col min="7686" max="7686" width="14.625" style="4" customWidth="1"/>
    <col min="7687" max="7687" width="12.75" style="4" customWidth="1"/>
    <col min="7688" max="7688" width="15" style="4" bestFit="1" customWidth="1"/>
    <col min="7689" max="7936" width="9" style="4"/>
    <col min="7937" max="7937" width="12.75" style="4" customWidth="1"/>
    <col min="7938" max="7939" width="10.375" style="4" customWidth="1"/>
    <col min="7940" max="7940" width="12.75" style="4" customWidth="1"/>
    <col min="7941" max="7941" width="14.125" style="4" customWidth="1"/>
    <col min="7942" max="7942" width="14.625" style="4" customWidth="1"/>
    <col min="7943" max="7943" width="12.75" style="4" customWidth="1"/>
    <col min="7944" max="7944" width="15" style="4" bestFit="1" customWidth="1"/>
    <col min="7945" max="8192" width="9" style="4"/>
    <col min="8193" max="8193" width="12.75" style="4" customWidth="1"/>
    <col min="8194" max="8195" width="10.375" style="4" customWidth="1"/>
    <col min="8196" max="8196" width="12.75" style="4" customWidth="1"/>
    <col min="8197" max="8197" width="14.125" style="4" customWidth="1"/>
    <col min="8198" max="8198" width="14.625" style="4" customWidth="1"/>
    <col min="8199" max="8199" width="12.75" style="4" customWidth="1"/>
    <col min="8200" max="8200" width="15" style="4" bestFit="1" customWidth="1"/>
    <col min="8201" max="8448" width="9" style="4"/>
    <col min="8449" max="8449" width="12.75" style="4" customWidth="1"/>
    <col min="8450" max="8451" width="10.375" style="4" customWidth="1"/>
    <col min="8452" max="8452" width="12.75" style="4" customWidth="1"/>
    <col min="8453" max="8453" width="14.125" style="4" customWidth="1"/>
    <col min="8454" max="8454" width="14.625" style="4" customWidth="1"/>
    <col min="8455" max="8455" width="12.75" style="4" customWidth="1"/>
    <col min="8456" max="8456" width="15" style="4" bestFit="1" customWidth="1"/>
    <col min="8457" max="8704" width="9" style="4"/>
    <col min="8705" max="8705" width="12.75" style="4" customWidth="1"/>
    <col min="8706" max="8707" width="10.375" style="4" customWidth="1"/>
    <col min="8708" max="8708" width="12.75" style="4" customWidth="1"/>
    <col min="8709" max="8709" width="14.125" style="4" customWidth="1"/>
    <col min="8710" max="8710" width="14.625" style="4" customWidth="1"/>
    <col min="8711" max="8711" width="12.75" style="4" customWidth="1"/>
    <col min="8712" max="8712" width="15" style="4" bestFit="1" customWidth="1"/>
    <col min="8713" max="8960" width="9" style="4"/>
    <col min="8961" max="8961" width="12.75" style="4" customWidth="1"/>
    <col min="8962" max="8963" width="10.375" style="4" customWidth="1"/>
    <col min="8964" max="8964" width="12.75" style="4" customWidth="1"/>
    <col min="8965" max="8965" width="14.125" style="4" customWidth="1"/>
    <col min="8966" max="8966" width="14.625" style="4" customWidth="1"/>
    <col min="8967" max="8967" width="12.75" style="4" customWidth="1"/>
    <col min="8968" max="8968" width="15" style="4" bestFit="1" customWidth="1"/>
    <col min="8969" max="9216" width="9" style="4"/>
    <col min="9217" max="9217" width="12.75" style="4" customWidth="1"/>
    <col min="9218" max="9219" width="10.375" style="4" customWidth="1"/>
    <col min="9220" max="9220" width="12.75" style="4" customWidth="1"/>
    <col min="9221" max="9221" width="14.125" style="4" customWidth="1"/>
    <col min="9222" max="9222" width="14.625" style="4" customWidth="1"/>
    <col min="9223" max="9223" width="12.75" style="4" customWidth="1"/>
    <col min="9224" max="9224" width="15" style="4" bestFit="1" customWidth="1"/>
    <col min="9225" max="9472" width="9" style="4"/>
    <col min="9473" max="9473" width="12.75" style="4" customWidth="1"/>
    <col min="9474" max="9475" width="10.375" style="4" customWidth="1"/>
    <col min="9476" max="9476" width="12.75" style="4" customWidth="1"/>
    <col min="9477" max="9477" width="14.125" style="4" customWidth="1"/>
    <col min="9478" max="9478" width="14.625" style="4" customWidth="1"/>
    <col min="9479" max="9479" width="12.75" style="4" customWidth="1"/>
    <col min="9480" max="9480" width="15" style="4" bestFit="1" customWidth="1"/>
    <col min="9481" max="9728" width="9" style="4"/>
    <col min="9729" max="9729" width="12.75" style="4" customWidth="1"/>
    <col min="9730" max="9731" width="10.375" style="4" customWidth="1"/>
    <col min="9732" max="9732" width="12.75" style="4" customWidth="1"/>
    <col min="9733" max="9733" width="14.125" style="4" customWidth="1"/>
    <col min="9734" max="9734" width="14.625" style="4" customWidth="1"/>
    <col min="9735" max="9735" width="12.75" style="4" customWidth="1"/>
    <col min="9736" max="9736" width="15" style="4" bestFit="1" customWidth="1"/>
    <col min="9737" max="9984" width="9" style="4"/>
    <col min="9985" max="9985" width="12.75" style="4" customWidth="1"/>
    <col min="9986" max="9987" width="10.375" style="4" customWidth="1"/>
    <col min="9988" max="9988" width="12.75" style="4" customWidth="1"/>
    <col min="9989" max="9989" width="14.125" style="4" customWidth="1"/>
    <col min="9990" max="9990" width="14.625" style="4" customWidth="1"/>
    <col min="9991" max="9991" width="12.75" style="4" customWidth="1"/>
    <col min="9992" max="9992" width="15" style="4" bestFit="1" customWidth="1"/>
    <col min="9993" max="10240" width="9" style="4"/>
    <col min="10241" max="10241" width="12.75" style="4" customWidth="1"/>
    <col min="10242" max="10243" width="10.375" style="4" customWidth="1"/>
    <col min="10244" max="10244" width="12.75" style="4" customWidth="1"/>
    <col min="10245" max="10245" width="14.125" style="4" customWidth="1"/>
    <col min="10246" max="10246" width="14.625" style="4" customWidth="1"/>
    <col min="10247" max="10247" width="12.75" style="4" customWidth="1"/>
    <col min="10248" max="10248" width="15" style="4" bestFit="1" customWidth="1"/>
    <col min="10249" max="10496" width="9" style="4"/>
    <col min="10497" max="10497" width="12.75" style="4" customWidth="1"/>
    <col min="10498" max="10499" width="10.375" style="4" customWidth="1"/>
    <col min="10500" max="10500" width="12.75" style="4" customWidth="1"/>
    <col min="10501" max="10501" width="14.125" style="4" customWidth="1"/>
    <col min="10502" max="10502" width="14.625" style="4" customWidth="1"/>
    <col min="10503" max="10503" width="12.75" style="4" customWidth="1"/>
    <col min="10504" max="10504" width="15" style="4" bestFit="1" customWidth="1"/>
    <col min="10505" max="10752" width="9" style="4"/>
    <col min="10753" max="10753" width="12.75" style="4" customWidth="1"/>
    <col min="10754" max="10755" width="10.375" style="4" customWidth="1"/>
    <col min="10756" max="10756" width="12.75" style="4" customWidth="1"/>
    <col min="10757" max="10757" width="14.125" style="4" customWidth="1"/>
    <col min="10758" max="10758" width="14.625" style="4" customWidth="1"/>
    <col min="10759" max="10759" width="12.75" style="4" customWidth="1"/>
    <col min="10760" max="10760" width="15" style="4" bestFit="1" customWidth="1"/>
    <col min="10761" max="11008" width="9" style="4"/>
    <col min="11009" max="11009" width="12.75" style="4" customWidth="1"/>
    <col min="11010" max="11011" width="10.375" style="4" customWidth="1"/>
    <col min="11012" max="11012" width="12.75" style="4" customWidth="1"/>
    <col min="11013" max="11013" width="14.125" style="4" customWidth="1"/>
    <col min="11014" max="11014" width="14.625" style="4" customWidth="1"/>
    <col min="11015" max="11015" width="12.75" style="4" customWidth="1"/>
    <col min="11016" max="11016" width="15" style="4" bestFit="1" customWidth="1"/>
    <col min="11017" max="11264" width="9" style="4"/>
    <col min="11265" max="11265" width="12.75" style="4" customWidth="1"/>
    <col min="11266" max="11267" width="10.375" style="4" customWidth="1"/>
    <col min="11268" max="11268" width="12.75" style="4" customWidth="1"/>
    <col min="11269" max="11269" width="14.125" style="4" customWidth="1"/>
    <col min="11270" max="11270" width="14.625" style="4" customWidth="1"/>
    <col min="11271" max="11271" width="12.75" style="4" customWidth="1"/>
    <col min="11272" max="11272" width="15" style="4" bestFit="1" customWidth="1"/>
    <col min="11273" max="11520" width="9" style="4"/>
    <col min="11521" max="11521" width="12.75" style="4" customWidth="1"/>
    <col min="11522" max="11523" width="10.375" style="4" customWidth="1"/>
    <col min="11524" max="11524" width="12.75" style="4" customWidth="1"/>
    <col min="11525" max="11525" width="14.125" style="4" customWidth="1"/>
    <col min="11526" max="11526" width="14.625" style="4" customWidth="1"/>
    <col min="11527" max="11527" width="12.75" style="4" customWidth="1"/>
    <col min="11528" max="11528" width="15" style="4" bestFit="1" customWidth="1"/>
    <col min="11529" max="11776" width="9" style="4"/>
    <col min="11777" max="11777" width="12.75" style="4" customWidth="1"/>
    <col min="11778" max="11779" width="10.375" style="4" customWidth="1"/>
    <col min="11780" max="11780" width="12.75" style="4" customWidth="1"/>
    <col min="11781" max="11781" width="14.125" style="4" customWidth="1"/>
    <col min="11782" max="11782" width="14.625" style="4" customWidth="1"/>
    <col min="11783" max="11783" width="12.75" style="4" customWidth="1"/>
    <col min="11784" max="11784" width="15" style="4" bestFit="1" customWidth="1"/>
    <col min="11785" max="12032" width="9" style="4"/>
    <col min="12033" max="12033" width="12.75" style="4" customWidth="1"/>
    <col min="12034" max="12035" width="10.375" style="4" customWidth="1"/>
    <col min="12036" max="12036" width="12.75" style="4" customWidth="1"/>
    <col min="12037" max="12037" width="14.125" style="4" customWidth="1"/>
    <col min="12038" max="12038" width="14.625" style="4" customWidth="1"/>
    <col min="12039" max="12039" width="12.75" style="4" customWidth="1"/>
    <col min="12040" max="12040" width="15" style="4" bestFit="1" customWidth="1"/>
    <col min="12041" max="12288" width="9" style="4"/>
    <col min="12289" max="12289" width="12.75" style="4" customWidth="1"/>
    <col min="12290" max="12291" width="10.375" style="4" customWidth="1"/>
    <col min="12292" max="12292" width="12.75" style="4" customWidth="1"/>
    <col min="12293" max="12293" width="14.125" style="4" customWidth="1"/>
    <col min="12294" max="12294" width="14.625" style="4" customWidth="1"/>
    <col min="12295" max="12295" width="12.75" style="4" customWidth="1"/>
    <col min="12296" max="12296" width="15" style="4" bestFit="1" customWidth="1"/>
    <col min="12297" max="12544" width="9" style="4"/>
    <col min="12545" max="12545" width="12.75" style="4" customWidth="1"/>
    <col min="12546" max="12547" width="10.375" style="4" customWidth="1"/>
    <col min="12548" max="12548" width="12.75" style="4" customWidth="1"/>
    <col min="12549" max="12549" width="14.125" style="4" customWidth="1"/>
    <col min="12550" max="12550" width="14.625" style="4" customWidth="1"/>
    <col min="12551" max="12551" width="12.75" style="4" customWidth="1"/>
    <col min="12552" max="12552" width="15" style="4" bestFit="1" customWidth="1"/>
    <col min="12553" max="12800" width="9" style="4"/>
    <col min="12801" max="12801" width="12.75" style="4" customWidth="1"/>
    <col min="12802" max="12803" width="10.375" style="4" customWidth="1"/>
    <col min="12804" max="12804" width="12.75" style="4" customWidth="1"/>
    <col min="12805" max="12805" width="14.125" style="4" customWidth="1"/>
    <col min="12806" max="12806" width="14.625" style="4" customWidth="1"/>
    <col min="12807" max="12807" width="12.75" style="4" customWidth="1"/>
    <col min="12808" max="12808" width="15" style="4" bestFit="1" customWidth="1"/>
    <col min="12809" max="13056" width="9" style="4"/>
    <col min="13057" max="13057" width="12.75" style="4" customWidth="1"/>
    <col min="13058" max="13059" width="10.375" style="4" customWidth="1"/>
    <col min="13060" max="13060" width="12.75" style="4" customWidth="1"/>
    <col min="13061" max="13061" width="14.125" style="4" customWidth="1"/>
    <col min="13062" max="13062" width="14.625" style="4" customWidth="1"/>
    <col min="13063" max="13063" width="12.75" style="4" customWidth="1"/>
    <col min="13064" max="13064" width="15" style="4" bestFit="1" customWidth="1"/>
    <col min="13065" max="13312" width="9" style="4"/>
    <col min="13313" max="13313" width="12.75" style="4" customWidth="1"/>
    <col min="13314" max="13315" width="10.375" style="4" customWidth="1"/>
    <col min="13316" max="13316" width="12.75" style="4" customWidth="1"/>
    <col min="13317" max="13317" width="14.125" style="4" customWidth="1"/>
    <col min="13318" max="13318" width="14.625" style="4" customWidth="1"/>
    <col min="13319" max="13319" width="12.75" style="4" customWidth="1"/>
    <col min="13320" max="13320" width="15" style="4" bestFit="1" customWidth="1"/>
    <col min="13321" max="13568" width="9" style="4"/>
    <col min="13569" max="13569" width="12.75" style="4" customWidth="1"/>
    <col min="13570" max="13571" width="10.375" style="4" customWidth="1"/>
    <col min="13572" max="13572" width="12.75" style="4" customWidth="1"/>
    <col min="13573" max="13573" width="14.125" style="4" customWidth="1"/>
    <col min="13574" max="13574" width="14.625" style="4" customWidth="1"/>
    <col min="13575" max="13575" width="12.75" style="4" customWidth="1"/>
    <col min="13576" max="13576" width="15" style="4" bestFit="1" customWidth="1"/>
    <col min="13577" max="13824" width="9" style="4"/>
    <col min="13825" max="13825" width="12.75" style="4" customWidth="1"/>
    <col min="13826" max="13827" width="10.375" style="4" customWidth="1"/>
    <col min="13828" max="13828" width="12.75" style="4" customWidth="1"/>
    <col min="13829" max="13829" width="14.125" style="4" customWidth="1"/>
    <col min="13830" max="13830" width="14.625" style="4" customWidth="1"/>
    <col min="13831" max="13831" width="12.75" style="4" customWidth="1"/>
    <col min="13832" max="13832" width="15" style="4" bestFit="1" customWidth="1"/>
    <col min="13833" max="14080" width="9" style="4"/>
    <col min="14081" max="14081" width="12.75" style="4" customWidth="1"/>
    <col min="14082" max="14083" width="10.375" style="4" customWidth="1"/>
    <col min="14084" max="14084" width="12.75" style="4" customWidth="1"/>
    <col min="14085" max="14085" width="14.125" style="4" customWidth="1"/>
    <col min="14086" max="14086" width="14.625" style="4" customWidth="1"/>
    <col min="14087" max="14087" width="12.75" style="4" customWidth="1"/>
    <col min="14088" max="14088" width="15" style="4" bestFit="1" customWidth="1"/>
    <col min="14089" max="14336" width="9" style="4"/>
    <col min="14337" max="14337" width="12.75" style="4" customWidth="1"/>
    <col min="14338" max="14339" width="10.375" style="4" customWidth="1"/>
    <col min="14340" max="14340" width="12.75" style="4" customWidth="1"/>
    <col min="14341" max="14341" width="14.125" style="4" customWidth="1"/>
    <col min="14342" max="14342" width="14.625" style="4" customWidth="1"/>
    <col min="14343" max="14343" width="12.75" style="4" customWidth="1"/>
    <col min="14344" max="14344" width="15" style="4" bestFit="1" customWidth="1"/>
    <col min="14345" max="14592" width="9" style="4"/>
    <col min="14593" max="14593" width="12.75" style="4" customWidth="1"/>
    <col min="14594" max="14595" width="10.375" style="4" customWidth="1"/>
    <col min="14596" max="14596" width="12.75" style="4" customWidth="1"/>
    <col min="14597" max="14597" width="14.125" style="4" customWidth="1"/>
    <col min="14598" max="14598" width="14.625" style="4" customWidth="1"/>
    <col min="14599" max="14599" width="12.75" style="4" customWidth="1"/>
    <col min="14600" max="14600" width="15" style="4" bestFit="1" customWidth="1"/>
    <col min="14601" max="14848" width="9" style="4"/>
    <col min="14849" max="14849" width="12.75" style="4" customWidth="1"/>
    <col min="14850" max="14851" width="10.375" style="4" customWidth="1"/>
    <col min="14852" max="14852" width="12.75" style="4" customWidth="1"/>
    <col min="14853" max="14853" width="14.125" style="4" customWidth="1"/>
    <col min="14854" max="14854" width="14.625" style="4" customWidth="1"/>
    <col min="14855" max="14855" width="12.75" style="4" customWidth="1"/>
    <col min="14856" max="14856" width="15" style="4" bestFit="1" customWidth="1"/>
    <col min="14857" max="15104" width="9" style="4"/>
    <col min="15105" max="15105" width="12.75" style="4" customWidth="1"/>
    <col min="15106" max="15107" width="10.375" style="4" customWidth="1"/>
    <col min="15108" max="15108" width="12.75" style="4" customWidth="1"/>
    <col min="15109" max="15109" width="14.125" style="4" customWidth="1"/>
    <col min="15110" max="15110" width="14.625" style="4" customWidth="1"/>
    <col min="15111" max="15111" width="12.75" style="4" customWidth="1"/>
    <col min="15112" max="15112" width="15" style="4" bestFit="1" customWidth="1"/>
    <col min="15113" max="15360" width="9" style="4"/>
    <col min="15361" max="15361" width="12.75" style="4" customWidth="1"/>
    <col min="15362" max="15363" width="10.375" style="4" customWidth="1"/>
    <col min="15364" max="15364" width="12.75" style="4" customWidth="1"/>
    <col min="15365" max="15365" width="14.125" style="4" customWidth="1"/>
    <col min="15366" max="15366" width="14.625" style="4" customWidth="1"/>
    <col min="15367" max="15367" width="12.75" style="4" customWidth="1"/>
    <col min="15368" max="15368" width="15" style="4" bestFit="1" customWidth="1"/>
    <col min="15369" max="15616" width="9" style="4"/>
    <col min="15617" max="15617" width="12.75" style="4" customWidth="1"/>
    <col min="15618" max="15619" width="10.375" style="4" customWidth="1"/>
    <col min="15620" max="15620" width="12.75" style="4" customWidth="1"/>
    <col min="15621" max="15621" width="14.125" style="4" customWidth="1"/>
    <col min="15622" max="15622" width="14.625" style="4" customWidth="1"/>
    <col min="15623" max="15623" width="12.75" style="4" customWidth="1"/>
    <col min="15624" max="15624" width="15" style="4" bestFit="1" customWidth="1"/>
    <col min="15625" max="15872" width="9" style="4"/>
    <col min="15873" max="15873" width="12.75" style="4" customWidth="1"/>
    <col min="15874" max="15875" width="10.375" style="4" customWidth="1"/>
    <col min="15876" max="15876" width="12.75" style="4" customWidth="1"/>
    <col min="15877" max="15877" width="14.125" style="4" customWidth="1"/>
    <col min="15878" max="15878" width="14.625" style="4" customWidth="1"/>
    <col min="15879" max="15879" width="12.75" style="4" customWidth="1"/>
    <col min="15880" max="15880" width="15" style="4" bestFit="1" customWidth="1"/>
    <col min="15881" max="16128" width="9" style="4"/>
    <col min="16129" max="16129" width="12.75" style="4" customWidth="1"/>
    <col min="16130" max="16131" width="10.375" style="4" customWidth="1"/>
    <col min="16132" max="16132" width="12.75" style="4" customWidth="1"/>
    <col min="16133" max="16133" width="14.125" style="4" customWidth="1"/>
    <col min="16134" max="16134" width="14.625" style="4" customWidth="1"/>
    <col min="16135" max="16135" width="12.75" style="4" customWidth="1"/>
    <col min="16136" max="16136" width="15" style="4" bestFit="1" customWidth="1"/>
    <col min="16137" max="16384" width="9" style="4"/>
  </cols>
  <sheetData>
    <row r="1" spans="1:8" ht="18" customHeight="1">
      <c r="A1" s="3" t="s">
        <v>585</v>
      </c>
    </row>
    <row r="2" spans="1:8" ht="18" customHeight="1">
      <c r="A2" s="5"/>
      <c r="B2" s="6"/>
      <c r="C2" s="6"/>
      <c r="D2" s="6"/>
      <c r="E2" s="6"/>
      <c r="F2" s="6"/>
      <c r="G2" s="10" t="s">
        <v>586</v>
      </c>
    </row>
    <row r="3" spans="1:8" ht="18" customHeight="1">
      <c r="A3" s="339"/>
      <c r="B3" s="307" t="s">
        <v>577</v>
      </c>
      <c r="C3" s="307" t="s">
        <v>587</v>
      </c>
      <c r="D3" s="307" t="s">
        <v>588</v>
      </c>
      <c r="E3" s="307" t="s">
        <v>589</v>
      </c>
      <c r="F3" s="307" t="s">
        <v>590</v>
      </c>
      <c r="G3" s="311" t="s">
        <v>2272</v>
      </c>
    </row>
    <row r="4" spans="1:8" ht="18" customHeight="1">
      <c r="A4" s="14" t="s">
        <v>591</v>
      </c>
      <c r="B4" s="31">
        <f>SUM(B5:B24)</f>
        <v>2055</v>
      </c>
      <c r="C4" s="31">
        <f>SUM(C5:C24)</f>
        <v>78189</v>
      </c>
      <c r="D4" s="31">
        <v>32588775</v>
      </c>
      <c r="E4" s="31">
        <v>298289161</v>
      </c>
      <c r="F4" s="31">
        <v>430881751</v>
      </c>
      <c r="G4" s="31">
        <v>114493542</v>
      </c>
      <c r="H4" s="340"/>
    </row>
    <row r="5" spans="1:8" ht="18" customHeight="1">
      <c r="A5" s="56" t="s">
        <v>592</v>
      </c>
      <c r="B5" s="46">
        <v>347</v>
      </c>
      <c r="C5" s="46">
        <v>14301</v>
      </c>
      <c r="D5" s="46">
        <v>5608176</v>
      </c>
      <c r="E5" s="46">
        <v>26092204</v>
      </c>
      <c r="F5" s="46">
        <v>44038026</v>
      </c>
      <c r="G5" s="46">
        <v>17113050</v>
      </c>
      <c r="H5" s="340"/>
    </row>
    <row r="6" spans="1:8" ht="18" customHeight="1">
      <c r="A6" s="15" t="s">
        <v>593</v>
      </c>
      <c r="B6" s="31">
        <v>362</v>
      </c>
      <c r="C6" s="31">
        <v>11479</v>
      </c>
      <c r="D6" s="31">
        <v>4622872</v>
      </c>
      <c r="E6" s="31">
        <v>76363451</v>
      </c>
      <c r="F6" s="31">
        <v>105397628</v>
      </c>
      <c r="G6" s="31">
        <v>16370143</v>
      </c>
      <c r="H6" s="340"/>
    </row>
    <row r="7" spans="1:8" ht="18" customHeight="1">
      <c r="A7" s="56" t="s">
        <v>594</v>
      </c>
      <c r="B7" s="46">
        <v>82</v>
      </c>
      <c r="C7" s="46">
        <v>1635</v>
      </c>
      <c r="D7" s="46">
        <v>463086</v>
      </c>
      <c r="E7" s="46">
        <v>2175195</v>
      </c>
      <c r="F7" s="46">
        <v>3256164</v>
      </c>
      <c r="G7" s="46">
        <v>1010067</v>
      </c>
      <c r="H7" s="340"/>
    </row>
    <row r="8" spans="1:8" ht="18" customHeight="1">
      <c r="A8" s="15" t="s">
        <v>595</v>
      </c>
      <c r="B8" s="31">
        <v>47</v>
      </c>
      <c r="C8" s="31">
        <v>1623</v>
      </c>
      <c r="D8" s="31">
        <v>467389</v>
      </c>
      <c r="E8" s="31">
        <v>2119793</v>
      </c>
      <c r="F8" s="31">
        <v>3541598</v>
      </c>
      <c r="G8" s="31">
        <v>1319924</v>
      </c>
      <c r="H8" s="340"/>
    </row>
    <row r="9" spans="1:8" ht="18" customHeight="1">
      <c r="A9" s="56" t="s">
        <v>596</v>
      </c>
      <c r="B9" s="46">
        <v>184</v>
      </c>
      <c r="C9" s="46">
        <v>9940</v>
      </c>
      <c r="D9" s="46">
        <v>5413022</v>
      </c>
      <c r="E9" s="46">
        <v>58363546</v>
      </c>
      <c r="F9" s="46">
        <v>85002404</v>
      </c>
      <c r="G9" s="46">
        <v>26296782</v>
      </c>
      <c r="H9" s="340"/>
    </row>
    <row r="10" spans="1:8" ht="18" customHeight="1">
      <c r="A10" s="15" t="s">
        <v>597</v>
      </c>
      <c r="B10" s="31">
        <v>223</v>
      </c>
      <c r="C10" s="31">
        <v>9383</v>
      </c>
      <c r="D10" s="31">
        <v>4390747</v>
      </c>
      <c r="E10" s="31">
        <v>63864199</v>
      </c>
      <c r="F10" s="31">
        <v>79470089</v>
      </c>
      <c r="G10" s="31">
        <v>13528075</v>
      </c>
      <c r="H10" s="340"/>
    </row>
    <row r="11" spans="1:8" ht="18" customHeight="1">
      <c r="A11" s="56" t="s">
        <v>598</v>
      </c>
      <c r="B11" s="46">
        <v>58</v>
      </c>
      <c r="C11" s="46">
        <v>2361</v>
      </c>
      <c r="D11" s="46">
        <v>650649</v>
      </c>
      <c r="E11" s="46">
        <v>1843893</v>
      </c>
      <c r="F11" s="46">
        <v>3768241</v>
      </c>
      <c r="G11" s="46">
        <v>1805219</v>
      </c>
      <c r="H11" s="340"/>
    </row>
    <row r="12" spans="1:8" ht="18" customHeight="1">
      <c r="A12" s="15" t="s">
        <v>599</v>
      </c>
      <c r="B12" s="31">
        <v>68</v>
      </c>
      <c r="C12" s="31">
        <v>2460</v>
      </c>
      <c r="D12" s="31">
        <v>770899</v>
      </c>
      <c r="E12" s="31">
        <v>4254352</v>
      </c>
      <c r="F12" s="31">
        <v>7670345</v>
      </c>
      <c r="G12" s="31">
        <v>3178073</v>
      </c>
      <c r="H12" s="340"/>
    </row>
    <row r="13" spans="1:8" ht="18" customHeight="1">
      <c r="A13" s="56" t="s">
        <v>600</v>
      </c>
      <c r="B13" s="46">
        <v>330</v>
      </c>
      <c r="C13" s="46">
        <v>13015</v>
      </c>
      <c r="D13" s="46">
        <v>5632899</v>
      </c>
      <c r="E13" s="46">
        <v>44350877</v>
      </c>
      <c r="F13" s="46">
        <v>66913950</v>
      </c>
      <c r="G13" s="46">
        <v>21224795</v>
      </c>
      <c r="H13" s="340"/>
    </row>
    <row r="14" spans="1:8" ht="18" customHeight="1">
      <c r="A14" s="15" t="s">
        <v>601</v>
      </c>
      <c r="B14" s="31">
        <v>72</v>
      </c>
      <c r="C14" s="31">
        <v>1577</v>
      </c>
      <c r="D14" s="31">
        <v>459817</v>
      </c>
      <c r="E14" s="31">
        <v>1925685</v>
      </c>
      <c r="F14" s="31">
        <v>3048155</v>
      </c>
      <c r="G14" s="31">
        <v>1126739</v>
      </c>
      <c r="H14" s="340"/>
    </row>
    <row r="15" spans="1:8" ht="18" customHeight="1">
      <c r="A15" s="56" t="s">
        <v>602</v>
      </c>
      <c r="B15" s="46">
        <v>55</v>
      </c>
      <c r="C15" s="46">
        <v>2697</v>
      </c>
      <c r="D15" s="46">
        <v>1236308</v>
      </c>
      <c r="E15" s="46">
        <v>3197024</v>
      </c>
      <c r="F15" s="46">
        <v>7320707</v>
      </c>
      <c r="G15" s="46">
        <v>4019118</v>
      </c>
      <c r="H15" s="340"/>
    </row>
    <row r="16" spans="1:8" ht="18" customHeight="1">
      <c r="A16" s="15" t="s">
        <v>603</v>
      </c>
      <c r="B16" s="31">
        <v>17</v>
      </c>
      <c r="C16" s="31">
        <v>435</v>
      </c>
      <c r="D16" s="31">
        <v>166103</v>
      </c>
      <c r="E16" s="31">
        <v>3186273</v>
      </c>
      <c r="F16" s="31">
        <v>3505216</v>
      </c>
      <c r="G16" s="31">
        <v>298273</v>
      </c>
      <c r="H16" s="340"/>
    </row>
    <row r="17" spans="1:8" ht="18" customHeight="1">
      <c r="A17" s="56" t="s">
        <v>604</v>
      </c>
      <c r="B17" s="46">
        <v>15</v>
      </c>
      <c r="C17" s="46">
        <v>192</v>
      </c>
      <c r="D17" s="46">
        <v>62615</v>
      </c>
      <c r="E17" s="46">
        <v>181175</v>
      </c>
      <c r="F17" s="46">
        <v>318635</v>
      </c>
      <c r="G17" s="46">
        <v>126781</v>
      </c>
      <c r="H17" s="340"/>
    </row>
    <row r="18" spans="1:8" ht="18" customHeight="1">
      <c r="A18" s="15" t="s">
        <v>605</v>
      </c>
      <c r="B18" s="31">
        <v>62</v>
      </c>
      <c r="C18" s="31">
        <v>3762</v>
      </c>
      <c r="D18" s="31">
        <v>1653803</v>
      </c>
      <c r="E18" s="31">
        <v>7491496</v>
      </c>
      <c r="F18" s="31">
        <v>12495565</v>
      </c>
      <c r="G18" s="31">
        <v>4984561</v>
      </c>
      <c r="H18" s="340"/>
    </row>
    <row r="19" spans="1:8" ht="18" customHeight="1">
      <c r="A19" s="56" t="s">
        <v>606</v>
      </c>
      <c r="B19" s="46">
        <v>36</v>
      </c>
      <c r="C19" s="46">
        <v>1180</v>
      </c>
      <c r="D19" s="46">
        <v>368256</v>
      </c>
      <c r="E19" s="46">
        <v>904960</v>
      </c>
      <c r="F19" s="46">
        <v>1743579</v>
      </c>
      <c r="G19" s="46">
        <v>777800</v>
      </c>
      <c r="H19" s="340"/>
    </row>
    <row r="20" spans="1:8" ht="18" customHeight="1">
      <c r="A20" s="15" t="s">
        <v>607</v>
      </c>
      <c r="B20" s="31">
        <v>44</v>
      </c>
      <c r="C20" s="31">
        <v>978</v>
      </c>
      <c r="D20" s="31">
        <v>299166</v>
      </c>
      <c r="E20" s="31">
        <v>1048673</v>
      </c>
      <c r="F20" s="31">
        <v>1835986</v>
      </c>
      <c r="G20" s="31">
        <v>727566</v>
      </c>
      <c r="H20" s="340"/>
    </row>
    <row r="21" spans="1:8" ht="18" customHeight="1">
      <c r="A21" s="56" t="s">
        <v>608</v>
      </c>
      <c r="B21" s="46">
        <v>12</v>
      </c>
      <c r="C21" s="46">
        <v>267</v>
      </c>
      <c r="D21" s="207" t="s">
        <v>609</v>
      </c>
      <c r="E21" s="207" t="s">
        <v>609</v>
      </c>
      <c r="F21" s="207" t="s">
        <v>609</v>
      </c>
      <c r="G21" s="207" t="s">
        <v>609</v>
      </c>
      <c r="H21" s="340"/>
    </row>
    <row r="22" spans="1:8" ht="18" customHeight="1">
      <c r="A22" s="15" t="s">
        <v>610</v>
      </c>
      <c r="B22" s="31">
        <v>2</v>
      </c>
      <c r="C22" s="31">
        <v>132</v>
      </c>
      <c r="D22" s="313" t="s">
        <v>609</v>
      </c>
      <c r="E22" s="313" t="s">
        <v>609</v>
      </c>
      <c r="F22" s="313" t="s">
        <v>609</v>
      </c>
      <c r="G22" s="313" t="s">
        <v>609</v>
      </c>
      <c r="H22" s="340"/>
    </row>
    <row r="23" spans="1:8" ht="18" customHeight="1">
      <c r="A23" s="56" t="s">
        <v>611</v>
      </c>
      <c r="B23" s="46">
        <v>16</v>
      </c>
      <c r="C23" s="46">
        <v>310</v>
      </c>
      <c r="D23" s="46">
        <v>98557</v>
      </c>
      <c r="E23" s="46">
        <v>233801</v>
      </c>
      <c r="F23" s="46">
        <v>447886</v>
      </c>
      <c r="G23" s="46">
        <v>198331</v>
      </c>
      <c r="H23" s="340"/>
    </row>
    <row r="24" spans="1:8" ht="18" customHeight="1">
      <c r="A24" s="341" t="s">
        <v>612</v>
      </c>
      <c r="B24" s="39">
        <v>23</v>
      </c>
      <c r="C24" s="39">
        <v>462</v>
      </c>
      <c r="D24" s="39">
        <v>106965</v>
      </c>
      <c r="E24" s="39">
        <v>175132</v>
      </c>
      <c r="F24" s="39">
        <v>356194</v>
      </c>
      <c r="G24" s="39">
        <v>167381</v>
      </c>
      <c r="H24" s="340"/>
    </row>
    <row r="25" spans="1:8" ht="18" customHeight="1">
      <c r="A25" s="40" t="s">
        <v>613</v>
      </c>
      <c r="B25" s="6"/>
      <c r="C25" s="6"/>
      <c r="D25" s="6"/>
      <c r="E25" s="6"/>
      <c r="F25" s="6"/>
      <c r="G25" s="10" t="s">
        <v>614</v>
      </c>
    </row>
    <row r="26" spans="1:8" ht="18" customHeight="1">
      <c r="A26" s="6"/>
      <c r="B26" s="6"/>
      <c r="C26" s="6"/>
      <c r="D26" s="6"/>
      <c r="E26" s="6"/>
      <c r="F26" s="6"/>
      <c r="G26" s="6"/>
    </row>
  </sheetData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I13"/>
  <sheetViews>
    <sheetView workbookViewId="0"/>
  </sheetViews>
  <sheetFormatPr defaultRowHeight="18" customHeight="1"/>
  <cols>
    <col min="1" max="1" width="9.75" style="344" customWidth="1"/>
    <col min="2" max="9" width="9.25" style="344" customWidth="1"/>
    <col min="10" max="16384" width="9" style="344"/>
  </cols>
  <sheetData>
    <row r="1" spans="1:9" ht="18" customHeight="1">
      <c r="A1" s="342" t="s">
        <v>615</v>
      </c>
      <c r="B1" s="343"/>
      <c r="C1" s="343"/>
      <c r="D1" s="343"/>
      <c r="E1" s="343"/>
      <c r="F1" s="343"/>
      <c r="G1" s="343"/>
      <c r="H1" s="343"/>
      <c r="I1" s="343"/>
    </row>
    <row r="2" spans="1:9" s="348" customFormat="1" ht="18" customHeight="1">
      <c r="A2" s="345"/>
      <c r="B2" s="346"/>
      <c r="C2" s="346"/>
      <c r="D2" s="346"/>
      <c r="E2" s="346"/>
      <c r="F2" s="346"/>
      <c r="G2" s="346"/>
      <c r="H2" s="346"/>
      <c r="I2" s="347" t="s">
        <v>616</v>
      </c>
    </row>
    <row r="3" spans="1:9" s="348" customFormat="1" ht="18" customHeight="1">
      <c r="A3" s="1213" t="s">
        <v>33</v>
      </c>
      <c r="B3" s="1215" t="s">
        <v>617</v>
      </c>
      <c r="C3" s="1215"/>
      <c r="D3" s="1215" t="s">
        <v>618</v>
      </c>
      <c r="E3" s="1215"/>
      <c r="F3" s="1215" t="s">
        <v>619</v>
      </c>
      <c r="G3" s="1215"/>
      <c r="H3" s="1215" t="s">
        <v>620</v>
      </c>
      <c r="I3" s="1216"/>
    </row>
    <row r="4" spans="1:9" s="348" customFormat="1" ht="18" customHeight="1">
      <c r="A4" s="1214"/>
      <c r="B4" s="349" t="s">
        <v>621</v>
      </c>
      <c r="C4" s="349" t="s">
        <v>622</v>
      </c>
      <c r="D4" s="349" t="s">
        <v>623</v>
      </c>
      <c r="E4" s="349" t="s">
        <v>622</v>
      </c>
      <c r="F4" s="349" t="s">
        <v>623</v>
      </c>
      <c r="G4" s="349" t="s">
        <v>622</v>
      </c>
      <c r="H4" s="349" t="s">
        <v>623</v>
      </c>
      <c r="I4" s="350" t="s">
        <v>622</v>
      </c>
    </row>
    <row r="5" spans="1:9" s="348" customFormat="1" ht="18" customHeight="1">
      <c r="A5" s="351" t="s">
        <v>332</v>
      </c>
      <c r="B5" s="352">
        <v>2047</v>
      </c>
      <c r="C5" s="352">
        <v>1355</v>
      </c>
      <c r="D5" s="352">
        <v>1989</v>
      </c>
      <c r="E5" s="352">
        <v>1184</v>
      </c>
      <c r="F5" s="352">
        <v>723</v>
      </c>
      <c r="G5" s="352">
        <v>65</v>
      </c>
      <c r="H5" s="352">
        <v>443</v>
      </c>
      <c r="I5" s="352">
        <v>106</v>
      </c>
    </row>
    <row r="6" spans="1:9" s="348" customFormat="1" ht="18" customHeight="1">
      <c r="A6" s="353" t="s">
        <v>156</v>
      </c>
      <c r="B6" s="354">
        <v>1388</v>
      </c>
      <c r="C6" s="354">
        <v>1188</v>
      </c>
      <c r="D6" s="354">
        <v>1377</v>
      </c>
      <c r="E6" s="354">
        <v>1045</v>
      </c>
      <c r="F6" s="354">
        <v>437</v>
      </c>
      <c r="G6" s="354">
        <v>46</v>
      </c>
      <c r="H6" s="354">
        <v>340</v>
      </c>
      <c r="I6" s="354">
        <v>97</v>
      </c>
    </row>
    <row r="7" spans="1:9" s="348" customFormat="1" ht="18" customHeight="1">
      <c r="A7" s="351" t="s">
        <v>53</v>
      </c>
      <c r="B7" s="352">
        <v>1248</v>
      </c>
      <c r="C7" s="352">
        <v>1195</v>
      </c>
      <c r="D7" s="352">
        <v>1238</v>
      </c>
      <c r="E7" s="352">
        <v>1053</v>
      </c>
      <c r="F7" s="352">
        <v>460</v>
      </c>
      <c r="G7" s="352">
        <v>62</v>
      </c>
      <c r="H7" s="352">
        <v>276</v>
      </c>
      <c r="I7" s="352">
        <v>80</v>
      </c>
    </row>
    <row r="8" spans="1:9" s="348" customFormat="1" ht="18" customHeight="1">
      <c r="A8" s="353" t="s">
        <v>157</v>
      </c>
      <c r="B8" s="354">
        <v>1054</v>
      </c>
      <c r="C8" s="354">
        <v>1271</v>
      </c>
      <c r="D8" s="354">
        <v>1035</v>
      </c>
      <c r="E8" s="354">
        <v>1135</v>
      </c>
      <c r="F8" s="354">
        <v>437</v>
      </c>
      <c r="G8" s="354">
        <v>84</v>
      </c>
      <c r="H8" s="354">
        <v>172</v>
      </c>
      <c r="I8" s="354">
        <v>52</v>
      </c>
    </row>
    <row r="9" spans="1:9" s="348" customFormat="1" ht="18" customHeight="1">
      <c r="A9" s="355" t="s">
        <v>158</v>
      </c>
      <c r="B9" s="356">
        <v>843</v>
      </c>
      <c r="C9" s="356">
        <v>1079</v>
      </c>
      <c r="D9" s="356">
        <v>820</v>
      </c>
      <c r="E9" s="356">
        <v>997</v>
      </c>
      <c r="F9" s="356">
        <v>262</v>
      </c>
      <c r="G9" s="356">
        <v>50</v>
      </c>
      <c r="H9" s="356">
        <v>111</v>
      </c>
      <c r="I9" s="356">
        <v>32</v>
      </c>
    </row>
    <row r="10" spans="1:9" s="348" customFormat="1" ht="18" customHeight="1">
      <c r="A10" s="357" t="s">
        <v>624</v>
      </c>
      <c r="B10" s="358"/>
      <c r="C10" s="358"/>
      <c r="D10" s="358"/>
      <c r="E10" s="358"/>
      <c r="F10" s="359"/>
      <c r="G10" s="359"/>
      <c r="H10" s="359"/>
      <c r="I10" s="347" t="s">
        <v>625</v>
      </c>
    </row>
    <row r="11" spans="1:9" s="348" customFormat="1" ht="18" customHeight="1"/>
    <row r="12" spans="1:9" s="348" customFormat="1" ht="18" customHeight="1"/>
    <row r="13" spans="1:9" s="348" customFormat="1" ht="18" customHeight="1"/>
  </sheetData>
  <mergeCells count="5">
    <mergeCell ref="A3:A4"/>
    <mergeCell ref="B3:C3"/>
    <mergeCell ref="D3:E3"/>
    <mergeCell ref="F3:G3"/>
    <mergeCell ref="H3:I3"/>
  </mergeCells>
  <phoneticPr fontId="2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Q9"/>
  <sheetViews>
    <sheetView zoomScaleNormal="100" workbookViewId="0"/>
  </sheetViews>
  <sheetFormatPr defaultRowHeight="18" customHeight="1"/>
  <cols>
    <col min="1" max="1" width="1.25" style="344" customWidth="1"/>
    <col min="2" max="2" width="11.25" style="344" customWidth="1"/>
    <col min="3" max="10" width="9.375" style="344" customWidth="1"/>
    <col min="11" max="16384" width="9" style="344"/>
  </cols>
  <sheetData>
    <row r="1" spans="1:17" ht="18" customHeight="1">
      <c r="A1" s="342" t="s">
        <v>626</v>
      </c>
      <c r="B1" s="342"/>
      <c r="C1" s="343"/>
      <c r="D1" s="343"/>
      <c r="E1" s="343"/>
      <c r="F1" s="343"/>
      <c r="G1" s="343"/>
      <c r="H1" s="343"/>
      <c r="I1" s="343"/>
      <c r="J1" s="343"/>
    </row>
    <row r="2" spans="1:17" s="348" customFormat="1" ht="18" customHeight="1">
      <c r="A2" s="345"/>
      <c r="B2" s="345"/>
      <c r="C2" s="346"/>
      <c r="D2" s="346"/>
      <c r="E2" s="346"/>
      <c r="F2" s="346"/>
      <c r="G2" s="346"/>
      <c r="H2" s="346"/>
      <c r="I2" s="346"/>
      <c r="J2" s="347" t="s">
        <v>627</v>
      </c>
    </row>
    <row r="3" spans="1:17" s="348" customFormat="1" ht="18" customHeight="1">
      <c r="A3" s="1219"/>
      <c r="B3" s="1220"/>
      <c r="C3" s="1215" t="s">
        <v>60</v>
      </c>
      <c r="D3" s="1215"/>
      <c r="E3" s="1215" t="s">
        <v>61</v>
      </c>
      <c r="F3" s="1215"/>
      <c r="G3" s="1215" t="s">
        <v>628</v>
      </c>
      <c r="H3" s="1215"/>
      <c r="I3" s="1215" t="s">
        <v>629</v>
      </c>
      <c r="J3" s="1216"/>
    </row>
    <row r="4" spans="1:17" s="348" customFormat="1" ht="18" customHeight="1">
      <c r="A4" s="1221"/>
      <c r="B4" s="1222"/>
      <c r="C4" s="349" t="s">
        <v>630</v>
      </c>
      <c r="D4" s="349" t="s">
        <v>631</v>
      </c>
      <c r="E4" s="349" t="s">
        <v>630</v>
      </c>
      <c r="F4" s="349" t="s">
        <v>631</v>
      </c>
      <c r="G4" s="349" t="s">
        <v>632</v>
      </c>
      <c r="H4" s="349" t="s">
        <v>631</v>
      </c>
      <c r="I4" s="349" t="s">
        <v>632</v>
      </c>
      <c r="J4" s="350" t="s">
        <v>631</v>
      </c>
    </row>
    <row r="5" spans="1:17" s="348" customFormat="1" ht="18" customHeight="1">
      <c r="A5" s="1217" t="s">
        <v>633</v>
      </c>
      <c r="B5" s="1218"/>
      <c r="C5" s="360">
        <v>843</v>
      </c>
      <c r="D5" s="361">
        <v>107869</v>
      </c>
      <c r="E5" s="361">
        <v>820</v>
      </c>
      <c r="F5" s="361">
        <v>99716</v>
      </c>
      <c r="G5" s="361">
        <v>262</v>
      </c>
      <c r="H5" s="361">
        <v>4974</v>
      </c>
      <c r="I5" s="361">
        <v>111</v>
      </c>
      <c r="J5" s="361">
        <v>3179</v>
      </c>
      <c r="K5" s="362"/>
      <c r="L5" s="362"/>
      <c r="M5" s="362"/>
      <c r="N5" s="362"/>
      <c r="O5" s="362"/>
      <c r="P5" s="362"/>
      <c r="Q5" s="362"/>
    </row>
    <row r="6" spans="1:17" s="348" customFormat="1" ht="18" customHeight="1">
      <c r="A6" s="362"/>
      <c r="B6" s="1092" t="s">
        <v>634</v>
      </c>
      <c r="C6" s="1093">
        <v>817</v>
      </c>
      <c r="D6" s="354">
        <v>55169</v>
      </c>
      <c r="E6" s="354">
        <v>792</v>
      </c>
      <c r="F6" s="354">
        <v>48839</v>
      </c>
      <c r="G6" s="354">
        <v>240</v>
      </c>
      <c r="H6" s="354">
        <v>4030</v>
      </c>
      <c r="I6" s="354">
        <v>100</v>
      </c>
      <c r="J6" s="354">
        <v>2300</v>
      </c>
    </row>
    <row r="7" spans="1:17" s="348" customFormat="1" ht="18" customHeight="1">
      <c r="A7" s="363"/>
      <c r="B7" s="364" t="s">
        <v>635</v>
      </c>
      <c r="C7" s="365">
        <v>356</v>
      </c>
      <c r="D7" s="366">
        <v>52700</v>
      </c>
      <c r="E7" s="366">
        <v>336</v>
      </c>
      <c r="F7" s="366">
        <v>50877</v>
      </c>
      <c r="G7" s="366">
        <v>42</v>
      </c>
      <c r="H7" s="366">
        <v>944</v>
      </c>
      <c r="I7" s="366">
        <v>19</v>
      </c>
      <c r="J7" s="366">
        <v>879</v>
      </c>
    </row>
    <row r="8" spans="1:17" s="348" customFormat="1" ht="18" customHeight="1">
      <c r="A8" s="367" t="s">
        <v>636</v>
      </c>
      <c r="B8" s="367"/>
      <c r="C8" s="346"/>
      <c r="D8" s="346"/>
      <c r="E8" s="346"/>
      <c r="F8" s="346"/>
      <c r="G8" s="346"/>
      <c r="H8" s="368"/>
      <c r="I8" s="346"/>
      <c r="J8" s="369" t="s">
        <v>625</v>
      </c>
    </row>
    <row r="9" spans="1:17" s="348" customFormat="1" ht="18" customHeight="1"/>
  </sheetData>
  <mergeCells count="6">
    <mergeCell ref="I3:J3"/>
    <mergeCell ref="A5:B5"/>
    <mergeCell ref="A3:B4"/>
    <mergeCell ref="C3:D3"/>
    <mergeCell ref="E3:F3"/>
    <mergeCell ref="G3:H3"/>
  </mergeCells>
  <phoneticPr fontId="2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J33"/>
  <sheetViews>
    <sheetView zoomScaleNormal="100" workbookViewId="0"/>
  </sheetViews>
  <sheetFormatPr defaultRowHeight="18" customHeight="1"/>
  <cols>
    <col min="1" max="1" width="11.75" style="4" customWidth="1"/>
    <col min="2" max="9" width="9.5" style="4" customWidth="1"/>
    <col min="10" max="10" width="12" style="4" customWidth="1"/>
    <col min="11" max="16384" width="9" style="4"/>
  </cols>
  <sheetData>
    <row r="1" spans="1:10" ht="18" customHeight="1">
      <c r="A1" s="3" t="s">
        <v>637</v>
      </c>
      <c r="B1" s="370"/>
      <c r="C1" s="370"/>
      <c r="D1" s="370"/>
      <c r="E1" s="370"/>
      <c r="F1" s="370"/>
      <c r="G1" s="370"/>
      <c r="H1" s="370"/>
      <c r="I1" s="370"/>
    </row>
    <row r="2" spans="1:10" s="6" customFormat="1" ht="18" customHeight="1">
      <c r="A2" s="5"/>
      <c r="I2" s="10" t="s">
        <v>627</v>
      </c>
      <c r="J2" s="10"/>
    </row>
    <row r="3" spans="1:10" s="6" customFormat="1" ht="18" customHeight="1">
      <c r="A3" s="1223" t="s">
        <v>638</v>
      </c>
      <c r="B3" s="1225" t="s">
        <v>60</v>
      </c>
      <c r="C3" s="1225"/>
      <c r="D3" s="1225" t="s">
        <v>61</v>
      </c>
      <c r="E3" s="1225"/>
      <c r="F3" s="1225" t="s">
        <v>628</v>
      </c>
      <c r="G3" s="1225"/>
      <c r="H3" s="1225" t="s">
        <v>629</v>
      </c>
      <c r="I3" s="1226"/>
    </row>
    <row r="4" spans="1:10" s="312" customFormat="1" ht="18" customHeight="1">
      <c r="A4" s="1224"/>
      <c r="B4" s="244" t="s">
        <v>639</v>
      </c>
      <c r="C4" s="244" t="s">
        <v>631</v>
      </c>
      <c r="D4" s="244" t="s">
        <v>630</v>
      </c>
      <c r="E4" s="244" t="s">
        <v>631</v>
      </c>
      <c r="F4" s="244" t="s">
        <v>632</v>
      </c>
      <c r="G4" s="244" t="s">
        <v>631</v>
      </c>
      <c r="H4" s="244" t="s">
        <v>632</v>
      </c>
      <c r="I4" s="372" t="s">
        <v>631</v>
      </c>
    </row>
    <row r="5" spans="1:10" s="6" customFormat="1" ht="18" customHeight="1">
      <c r="A5" s="373" t="s">
        <v>640</v>
      </c>
      <c r="B5" s="51">
        <v>21475</v>
      </c>
      <c r="C5" s="51">
        <v>2650071</v>
      </c>
      <c r="D5" s="51">
        <v>13434</v>
      </c>
      <c r="E5" s="51">
        <v>1346151</v>
      </c>
      <c r="F5" s="51">
        <v>8293</v>
      </c>
      <c r="G5" s="51">
        <v>256452</v>
      </c>
      <c r="H5" s="51">
        <v>11621</v>
      </c>
      <c r="I5" s="51">
        <v>1047468</v>
      </c>
    </row>
    <row r="6" spans="1:10" s="6" customFormat="1" ht="18" customHeight="1">
      <c r="A6" s="374" t="s">
        <v>641</v>
      </c>
      <c r="B6" s="52">
        <v>2839</v>
      </c>
      <c r="C6" s="52">
        <v>276357</v>
      </c>
      <c r="D6" s="52">
        <v>1548</v>
      </c>
      <c r="E6" s="52">
        <v>101239</v>
      </c>
      <c r="F6" s="52">
        <v>862</v>
      </c>
      <c r="G6" s="52">
        <v>23322</v>
      </c>
      <c r="H6" s="52">
        <v>1712</v>
      </c>
      <c r="I6" s="52">
        <v>151796</v>
      </c>
    </row>
    <row r="7" spans="1:10" s="6" customFormat="1" ht="18" customHeight="1">
      <c r="A7" s="375" t="s">
        <v>642</v>
      </c>
      <c r="B7" s="51">
        <v>2342</v>
      </c>
      <c r="C7" s="51">
        <v>208365</v>
      </c>
      <c r="D7" s="51">
        <v>1452</v>
      </c>
      <c r="E7" s="51">
        <v>111443</v>
      </c>
      <c r="F7" s="51">
        <v>949</v>
      </c>
      <c r="G7" s="51">
        <v>18518</v>
      </c>
      <c r="H7" s="51">
        <v>1343</v>
      </c>
      <c r="I7" s="51">
        <v>78404</v>
      </c>
    </row>
    <row r="8" spans="1:10" s="6" customFormat="1" ht="18" customHeight="1">
      <c r="A8" s="374" t="s">
        <v>643</v>
      </c>
      <c r="B8" s="52">
        <v>1901</v>
      </c>
      <c r="C8" s="52">
        <v>278868</v>
      </c>
      <c r="D8" s="52">
        <v>860</v>
      </c>
      <c r="E8" s="52">
        <v>82900</v>
      </c>
      <c r="F8" s="52">
        <v>456</v>
      </c>
      <c r="G8" s="52">
        <v>11866</v>
      </c>
      <c r="H8" s="52">
        <v>1254</v>
      </c>
      <c r="I8" s="52">
        <v>184102</v>
      </c>
    </row>
    <row r="9" spans="1:10" s="6" customFormat="1" ht="18" customHeight="1">
      <c r="A9" s="375" t="s">
        <v>644</v>
      </c>
      <c r="B9" s="51">
        <v>1433</v>
      </c>
      <c r="C9" s="51">
        <v>215325</v>
      </c>
      <c r="D9" s="51">
        <v>21</v>
      </c>
      <c r="E9" s="51">
        <v>1307</v>
      </c>
      <c r="F9" s="51">
        <v>52</v>
      </c>
      <c r="G9" s="51">
        <v>2597</v>
      </c>
      <c r="H9" s="51">
        <v>1416</v>
      </c>
      <c r="I9" s="51">
        <v>211421</v>
      </c>
    </row>
    <row r="10" spans="1:10" s="6" customFormat="1" ht="18" customHeight="1">
      <c r="A10" s="374" t="s">
        <v>645</v>
      </c>
      <c r="B10" s="52">
        <v>413</v>
      </c>
      <c r="C10" s="52">
        <v>27622</v>
      </c>
      <c r="D10" s="52">
        <v>356</v>
      </c>
      <c r="E10" s="52">
        <v>20972</v>
      </c>
      <c r="F10" s="52">
        <v>197</v>
      </c>
      <c r="G10" s="52">
        <v>4749</v>
      </c>
      <c r="H10" s="52">
        <v>76</v>
      </c>
      <c r="I10" s="52">
        <v>1901</v>
      </c>
    </row>
    <row r="11" spans="1:10" s="6" customFormat="1" ht="18" customHeight="1">
      <c r="A11" s="375" t="s">
        <v>646</v>
      </c>
      <c r="B11" s="51">
        <v>2083</v>
      </c>
      <c r="C11" s="51">
        <v>404715</v>
      </c>
      <c r="D11" s="51">
        <v>1867</v>
      </c>
      <c r="E11" s="51">
        <v>355019</v>
      </c>
      <c r="F11" s="51">
        <v>714</v>
      </c>
      <c r="G11" s="51">
        <v>22854</v>
      </c>
      <c r="H11" s="51">
        <v>523</v>
      </c>
      <c r="I11" s="51">
        <v>26842</v>
      </c>
    </row>
    <row r="12" spans="1:10" s="6" customFormat="1" ht="18" customHeight="1">
      <c r="A12" s="374" t="s">
        <v>647</v>
      </c>
      <c r="B12" s="52">
        <v>1046</v>
      </c>
      <c r="C12" s="52">
        <v>102098</v>
      </c>
      <c r="D12" s="52">
        <v>670</v>
      </c>
      <c r="E12" s="52">
        <v>38173</v>
      </c>
      <c r="F12" s="52">
        <v>634</v>
      </c>
      <c r="G12" s="52">
        <v>29600</v>
      </c>
      <c r="H12" s="52">
        <v>607</v>
      </c>
      <c r="I12" s="52">
        <v>34325</v>
      </c>
    </row>
    <row r="13" spans="1:10" s="6" customFormat="1" ht="18" customHeight="1">
      <c r="A13" s="375" t="s">
        <v>648</v>
      </c>
      <c r="B13" s="51">
        <v>1358</v>
      </c>
      <c r="C13" s="51">
        <v>137289</v>
      </c>
      <c r="D13" s="51">
        <v>854</v>
      </c>
      <c r="E13" s="51">
        <v>60159</v>
      </c>
      <c r="F13" s="51">
        <v>695</v>
      </c>
      <c r="G13" s="51">
        <v>19489</v>
      </c>
      <c r="H13" s="51">
        <v>918</v>
      </c>
      <c r="I13" s="51">
        <v>57641</v>
      </c>
    </row>
    <row r="14" spans="1:10" s="6" customFormat="1" ht="18" customHeight="1">
      <c r="A14" s="374" t="s">
        <v>649</v>
      </c>
      <c r="B14" s="52">
        <v>1030</v>
      </c>
      <c r="C14" s="52">
        <v>97582</v>
      </c>
      <c r="D14" s="52">
        <v>953</v>
      </c>
      <c r="E14" s="52">
        <v>74239</v>
      </c>
      <c r="F14" s="52">
        <v>393</v>
      </c>
      <c r="G14" s="52">
        <v>11427</v>
      </c>
      <c r="H14" s="52">
        <v>343</v>
      </c>
      <c r="I14" s="52">
        <v>11916</v>
      </c>
    </row>
    <row r="15" spans="1:10" s="6" customFormat="1" ht="18" customHeight="1">
      <c r="A15" s="375" t="s">
        <v>650</v>
      </c>
      <c r="B15" s="51">
        <v>1832</v>
      </c>
      <c r="C15" s="51">
        <v>278189</v>
      </c>
      <c r="D15" s="51">
        <v>1295</v>
      </c>
      <c r="E15" s="51">
        <v>153591</v>
      </c>
      <c r="F15" s="51">
        <v>995</v>
      </c>
      <c r="G15" s="51">
        <v>43780</v>
      </c>
      <c r="H15" s="51">
        <v>961</v>
      </c>
      <c r="I15" s="51">
        <v>80818</v>
      </c>
    </row>
    <row r="16" spans="1:10" s="6" customFormat="1" ht="18" customHeight="1">
      <c r="A16" s="374" t="s">
        <v>434</v>
      </c>
      <c r="B16" s="52">
        <v>843</v>
      </c>
      <c r="C16" s="52">
        <v>107869</v>
      </c>
      <c r="D16" s="52">
        <v>820</v>
      </c>
      <c r="E16" s="52">
        <v>99716</v>
      </c>
      <c r="F16" s="52">
        <v>262</v>
      </c>
      <c r="G16" s="52">
        <v>4974</v>
      </c>
      <c r="H16" s="52">
        <v>111</v>
      </c>
      <c r="I16" s="52">
        <v>3179</v>
      </c>
    </row>
    <row r="17" spans="1:9" s="6" customFormat="1" ht="18" customHeight="1">
      <c r="A17" s="376" t="s">
        <v>651</v>
      </c>
      <c r="B17" s="51">
        <v>146</v>
      </c>
      <c r="C17" s="51">
        <v>8415</v>
      </c>
      <c r="D17" s="51">
        <v>11</v>
      </c>
      <c r="E17" s="51">
        <v>205</v>
      </c>
      <c r="F17" s="51">
        <v>84</v>
      </c>
      <c r="G17" s="51">
        <v>750</v>
      </c>
      <c r="H17" s="51">
        <v>146</v>
      </c>
      <c r="I17" s="51">
        <v>7460</v>
      </c>
    </row>
    <row r="18" spans="1:9" s="6" customFormat="1" ht="18" customHeight="1">
      <c r="A18" s="377" t="s">
        <v>652</v>
      </c>
      <c r="B18" s="52">
        <v>497</v>
      </c>
      <c r="C18" s="52">
        <v>46339</v>
      </c>
      <c r="D18" s="52">
        <v>449</v>
      </c>
      <c r="E18" s="52">
        <v>33031</v>
      </c>
      <c r="F18" s="52">
        <v>381</v>
      </c>
      <c r="G18" s="52">
        <v>12001</v>
      </c>
      <c r="H18" s="52">
        <v>50</v>
      </c>
      <c r="I18" s="52">
        <v>1307</v>
      </c>
    </row>
    <row r="19" spans="1:9" s="6" customFormat="1" ht="18" customHeight="1">
      <c r="A19" s="376" t="s">
        <v>653</v>
      </c>
      <c r="B19" s="51">
        <v>502</v>
      </c>
      <c r="C19" s="51">
        <v>85030</v>
      </c>
      <c r="D19" s="51">
        <v>487</v>
      </c>
      <c r="E19" s="51">
        <v>82794</v>
      </c>
      <c r="F19" s="51">
        <v>110</v>
      </c>
      <c r="G19" s="51">
        <v>1865</v>
      </c>
      <c r="H19" s="51">
        <v>10</v>
      </c>
      <c r="I19" s="51">
        <v>371</v>
      </c>
    </row>
    <row r="20" spans="1:9" s="6" customFormat="1" ht="18" customHeight="1">
      <c r="A20" s="377" t="s">
        <v>654</v>
      </c>
      <c r="B20" s="52">
        <v>318</v>
      </c>
      <c r="C20" s="52">
        <v>27346</v>
      </c>
      <c r="D20" s="52">
        <v>111</v>
      </c>
      <c r="E20" s="52">
        <v>3047</v>
      </c>
      <c r="F20" s="52">
        <v>109</v>
      </c>
      <c r="G20" s="52">
        <v>2544</v>
      </c>
      <c r="H20" s="52">
        <v>279</v>
      </c>
      <c r="I20" s="52">
        <v>21755</v>
      </c>
    </row>
    <row r="21" spans="1:9" s="6" customFormat="1" ht="18" customHeight="1">
      <c r="A21" s="376" t="s">
        <v>655</v>
      </c>
      <c r="B21" s="51">
        <v>924</v>
      </c>
      <c r="C21" s="51">
        <v>100775</v>
      </c>
      <c r="D21" s="51">
        <v>578</v>
      </c>
      <c r="E21" s="51">
        <v>22689</v>
      </c>
      <c r="F21" s="51">
        <v>639</v>
      </c>
      <c r="G21" s="51">
        <v>28786</v>
      </c>
      <c r="H21" s="51">
        <v>599</v>
      </c>
      <c r="I21" s="51">
        <v>49300</v>
      </c>
    </row>
    <row r="22" spans="1:9" s="6" customFormat="1" ht="18" customHeight="1">
      <c r="A22" s="377" t="s">
        <v>656</v>
      </c>
      <c r="B22" s="52">
        <v>687</v>
      </c>
      <c r="C22" s="52">
        <v>75162</v>
      </c>
      <c r="D22" s="378" t="s">
        <v>528</v>
      </c>
      <c r="E22" s="378" t="s">
        <v>528</v>
      </c>
      <c r="F22" s="52">
        <v>26</v>
      </c>
      <c r="G22" s="52">
        <v>900</v>
      </c>
      <c r="H22" s="52">
        <v>680</v>
      </c>
      <c r="I22" s="52">
        <v>74262</v>
      </c>
    </row>
    <row r="23" spans="1:9" s="6" customFormat="1" ht="18" customHeight="1">
      <c r="A23" s="376" t="s">
        <v>657</v>
      </c>
      <c r="B23" s="51">
        <v>264</v>
      </c>
      <c r="C23" s="51">
        <v>25179</v>
      </c>
      <c r="D23" s="51">
        <v>233</v>
      </c>
      <c r="E23" s="51">
        <v>17891</v>
      </c>
      <c r="F23" s="51">
        <v>145</v>
      </c>
      <c r="G23" s="51">
        <v>2079</v>
      </c>
      <c r="H23" s="51">
        <v>138</v>
      </c>
      <c r="I23" s="51">
        <v>5209</v>
      </c>
    </row>
    <row r="24" spans="1:9" s="6" customFormat="1" ht="18" customHeight="1">
      <c r="A24" s="377" t="s">
        <v>658</v>
      </c>
      <c r="B24" s="52">
        <v>583</v>
      </c>
      <c r="C24" s="52">
        <v>65500</v>
      </c>
      <c r="D24" s="52">
        <v>538</v>
      </c>
      <c r="E24" s="52">
        <v>51379</v>
      </c>
      <c r="F24" s="52">
        <v>371</v>
      </c>
      <c r="G24" s="52">
        <v>6908</v>
      </c>
      <c r="H24" s="52">
        <v>259</v>
      </c>
      <c r="I24" s="52">
        <v>7213</v>
      </c>
    </row>
    <row r="25" spans="1:9" s="6" customFormat="1" ht="18" customHeight="1">
      <c r="A25" s="379" t="s">
        <v>659</v>
      </c>
      <c r="B25" s="53">
        <v>434</v>
      </c>
      <c r="C25" s="53">
        <v>82046</v>
      </c>
      <c r="D25" s="53">
        <v>331</v>
      </c>
      <c r="E25" s="53">
        <v>36357</v>
      </c>
      <c r="F25" s="53">
        <v>219</v>
      </c>
      <c r="G25" s="53">
        <v>7443</v>
      </c>
      <c r="H25" s="53">
        <v>196</v>
      </c>
      <c r="I25" s="53">
        <v>38246</v>
      </c>
    </row>
    <row r="26" spans="1:9" s="6" customFormat="1" ht="18" customHeight="1">
      <c r="A26" s="40" t="s">
        <v>636</v>
      </c>
      <c r="B26" s="177"/>
      <c r="C26" s="177"/>
      <c r="D26" s="177"/>
      <c r="E26" s="177"/>
      <c r="F26" s="177"/>
      <c r="G26" s="177"/>
      <c r="H26" s="177"/>
      <c r="I26" s="380" t="s">
        <v>625</v>
      </c>
    </row>
    <row r="27" spans="1:9" s="6" customFormat="1" ht="18" customHeight="1">
      <c r="A27" s="40"/>
    </row>
    <row r="28" spans="1:9" s="6" customFormat="1" ht="18" customHeight="1"/>
    <row r="29" spans="1:9" s="6" customFormat="1" ht="18" customHeight="1"/>
    <row r="30" spans="1:9" s="6" customFormat="1" ht="18" customHeight="1"/>
    <row r="31" spans="1:9" s="6" customFormat="1" ht="18" customHeight="1"/>
    <row r="32" spans="1:9" s="6" customFormat="1" ht="18" customHeight="1"/>
    <row r="33" s="6" customFormat="1" ht="18" customHeight="1"/>
  </sheetData>
  <mergeCells count="5">
    <mergeCell ref="A3:A4"/>
    <mergeCell ref="B3:C3"/>
    <mergeCell ref="D3:E3"/>
    <mergeCell ref="F3:G3"/>
    <mergeCell ref="H3:I3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I56"/>
  <sheetViews>
    <sheetView zoomScaleNormal="100" zoomScaleSheetLayoutView="100" workbookViewId="0"/>
  </sheetViews>
  <sheetFormatPr defaultRowHeight="18" customHeight="1"/>
  <cols>
    <col min="1" max="1" width="7.875" style="4" customWidth="1"/>
    <col min="2" max="2" width="9.875" style="385" customWidth="1"/>
    <col min="3" max="9" width="9.875" style="4" customWidth="1"/>
    <col min="10" max="16384" width="9" style="4"/>
  </cols>
  <sheetData>
    <row r="1" spans="1:9" ht="18" customHeight="1">
      <c r="A1" s="3" t="s">
        <v>2276</v>
      </c>
      <c r="B1" s="190"/>
    </row>
    <row r="2" spans="1:9" s="6" customFormat="1" ht="18" customHeight="1">
      <c r="A2" s="5"/>
      <c r="B2" s="193"/>
      <c r="I2" s="10" t="s">
        <v>678</v>
      </c>
    </row>
    <row r="3" spans="1:9" s="6" customFormat="1" ht="24" customHeight="1">
      <c r="A3" s="480"/>
      <c r="B3" s="381" t="s">
        <v>660</v>
      </c>
      <c r="C3" s="382" t="s">
        <v>661</v>
      </c>
      <c r="D3" s="382" t="s">
        <v>662</v>
      </c>
      <c r="E3" s="382" t="s">
        <v>663</v>
      </c>
      <c r="F3" s="382" t="s">
        <v>664</v>
      </c>
      <c r="G3" s="382" t="s">
        <v>665</v>
      </c>
      <c r="H3" s="382" t="s">
        <v>666</v>
      </c>
      <c r="I3" s="400" t="s">
        <v>667</v>
      </c>
    </row>
    <row r="4" spans="1:9" s="6" customFormat="1" ht="24">
      <c r="A4" s="240" t="s">
        <v>676</v>
      </c>
      <c r="B4" s="1054">
        <f>SUM(C4:I4)+SUM(B9:I9)</f>
        <v>1793</v>
      </c>
      <c r="C4" s="1055">
        <f t="shared" ref="C4:I4" si="0">SUM(C5:C6)</f>
        <v>6</v>
      </c>
      <c r="D4" s="1055">
        <f t="shared" si="0"/>
        <v>18</v>
      </c>
      <c r="E4" s="1055">
        <f t="shared" si="0"/>
        <v>28</v>
      </c>
      <c r="F4" s="1055">
        <f t="shared" si="0"/>
        <v>32</v>
      </c>
      <c r="G4" s="1055">
        <f t="shared" si="0"/>
        <v>46</v>
      </c>
      <c r="H4" s="1055">
        <f t="shared" si="0"/>
        <v>67</v>
      </c>
      <c r="I4" s="1055">
        <f t="shared" si="0"/>
        <v>64</v>
      </c>
    </row>
    <row r="5" spans="1:9" s="194" customFormat="1" ht="18" customHeight="1">
      <c r="A5" s="241" t="s">
        <v>395</v>
      </c>
      <c r="B5" s="1056">
        <f>SUM(C5:I5)+SUM(B10:I10)</f>
        <v>989</v>
      </c>
      <c r="C5" s="1057">
        <v>5</v>
      </c>
      <c r="D5" s="1057">
        <v>11</v>
      </c>
      <c r="E5" s="1057">
        <v>19</v>
      </c>
      <c r="F5" s="1057">
        <v>21</v>
      </c>
      <c r="G5" s="1057">
        <v>30</v>
      </c>
      <c r="H5" s="1057">
        <v>46</v>
      </c>
      <c r="I5" s="1057">
        <v>47</v>
      </c>
    </row>
    <row r="6" spans="1:9" s="6" customFormat="1" ht="18" customHeight="1">
      <c r="A6" s="675" t="s">
        <v>396</v>
      </c>
      <c r="B6" s="1066">
        <f>SUM(C6:I6)+SUM(B11:I11)</f>
        <v>804</v>
      </c>
      <c r="C6" s="1058">
        <v>1</v>
      </c>
      <c r="D6" s="1058">
        <v>7</v>
      </c>
      <c r="E6" s="1058">
        <v>9</v>
      </c>
      <c r="F6" s="1058">
        <v>11</v>
      </c>
      <c r="G6" s="1058">
        <v>16</v>
      </c>
      <c r="H6" s="1058">
        <v>21</v>
      </c>
      <c r="I6" s="1058">
        <v>17</v>
      </c>
    </row>
    <row r="7" spans="1:9" s="6" customFormat="1" ht="18" customHeight="1">
      <c r="A7" s="230"/>
      <c r="B7" s="388"/>
      <c r="C7" s="389"/>
      <c r="D7" s="389"/>
      <c r="E7" s="389"/>
      <c r="F7" s="389"/>
      <c r="G7" s="389"/>
      <c r="H7" s="389"/>
      <c r="I7" s="389"/>
    </row>
    <row r="8" spans="1:9" s="6" customFormat="1" ht="24" customHeight="1">
      <c r="A8" s="480"/>
      <c r="B8" s="382" t="s">
        <v>668</v>
      </c>
      <c r="C8" s="382" t="s">
        <v>669</v>
      </c>
      <c r="D8" s="382" t="s">
        <v>670</v>
      </c>
      <c r="E8" s="382" t="s">
        <v>671</v>
      </c>
      <c r="F8" s="382" t="s">
        <v>672</v>
      </c>
      <c r="G8" s="382" t="s">
        <v>673</v>
      </c>
      <c r="H8" s="382" t="s">
        <v>674</v>
      </c>
      <c r="I8" s="383" t="s">
        <v>675</v>
      </c>
    </row>
    <row r="9" spans="1:9" s="6" customFormat="1" ht="24">
      <c r="A9" s="240" t="s">
        <v>676</v>
      </c>
      <c r="B9" s="402">
        <f t="shared" ref="B9:I9" si="1">SUM(B10:B11)</f>
        <v>80</v>
      </c>
      <c r="C9" s="402">
        <f t="shared" si="1"/>
        <v>154</v>
      </c>
      <c r="D9" s="402">
        <f t="shared" si="1"/>
        <v>248</v>
      </c>
      <c r="E9" s="402">
        <f t="shared" si="1"/>
        <v>297</v>
      </c>
      <c r="F9" s="402">
        <f t="shared" si="1"/>
        <v>284</v>
      </c>
      <c r="G9" s="402">
        <f t="shared" si="1"/>
        <v>171</v>
      </c>
      <c r="H9" s="402">
        <f t="shared" si="1"/>
        <v>177</v>
      </c>
      <c r="I9" s="402">
        <f t="shared" si="1"/>
        <v>121</v>
      </c>
    </row>
    <row r="10" spans="1:9" s="6" customFormat="1" ht="18" customHeight="1">
      <c r="A10" s="241" t="s">
        <v>395</v>
      </c>
      <c r="B10" s="1057">
        <v>44</v>
      </c>
      <c r="C10" s="1057">
        <v>77</v>
      </c>
      <c r="D10" s="1057">
        <v>125</v>
      </c>
      <c r="E10" s="1057">
        <v>163</v>
      </c>
      <c r="F10" s="1057">
        <v>148</v>
      </c>
      <c r="G10" s="1057">
        <v>88</v>
      </c>
      <c r="H10" s="1057">
        <v>101</v>
      </c>
      <c r="I10" s="1059">
        <v>64</v>
      </c>
    </row>
    <row r="11" spans="1:9" s="6" customFormat="1" ht="18" customHeight="1">
      <c r="A11" s="675" t="s">
        <v>396</v>
      </c>
      <c r="B11" s="1058">
        <v>36</v>
      </c>
      <c r="C11" s="1058">
        <v>77</v>
      </c>
      <c r="D11" s="1058">
        <v>123</v>
      </c>
      <c r="E11" s="1058">
        <v>134</v>
      </c>
      <c r="F11" s="1058">
        <v>136</v>
      </c>
      <c r="G11" s="1058">
        <v>83</v>
      </c>
      <c r="H11" s="1058">
        <v>76</v>
      </c>
      <c r="I11" s="1060">
        <v>57</v>
      </c>
    </row>
    <row r="12" spans="1:9" s="6" customFormat="1" ht="18" customHeight="1">
      <c r="A12" s="308" t="s">
        <v>680</v>
      </c>
      <c r="B12" s="388"/>
      <c r="C12" s="389"/>
      <c r="D12" s="389"/>
      <c r="E12" s="389"/>
      <c r="F12" s="389"/>
      <c r="G12" s="389"/>
      <c r="H12" s="389"/>
      <c r="I12" s="390" t="s">
        <v>679</v>
      </c>
    </row>
    <row r="13" spans="1:9" s="6" customFormat="1" ht="18" customHeight="1">
      <c r="A13" s="230"/>
      <c r="B13" s="388"/>
      <c r="C13" s="389"/>
      <c r="D13" s="389"/>
      <c r="E13" s="389"/>
      <c r="F13" s="389"/>
      <c r="G13" s="389"/>
      <c r="H13" s="389"/>
      <c r="I13" s="389"/>
    </row>
    <row r="14" spans="1:9" s="6" customFormat="1" ht="18" customHeight="1">
      <c r="A14" s="40"/>
      <c r="B14" s="40"/>
      <c r="C14" s="309"/>
      <c r="D14" s="309"/>
      <c r="E14" s="309"/>
      <c r="F14" s="309"/>
      <c r="G14" s="309"/>
      <c r="H14" s="309"/>
      <c r="I14" s="40"/>
    </row>
    <row r="15" spans="1:9" s="6" customFormat="1" ht="18" customHeight="1">
      <c r="A15" s="40"/>
      <c r="B15" s="40"/>
      <c r="C15" s="309"/>
      <c r="D15" s="309"/>
      <c r="E15" s="309"/>
      <c r="F15" s="309"/>
      <c r="G15" s="309"/>
      <c r="H15" s="309"/>
      <c r="I15" s="40"/>
    </row>
    <row r="16" spans="1:9" s="6" customFormat="1" ht="18" customHeight="1">
      <c r="A16" s="108"/>
      <c r="B16" s="224"/>
      <c r="C16" s="309"/>
      <c r="D16" s="309"/>
      <c r="E16" s="309"/>
      <c r="F16" s="309"/>
      <c r="G16" s="309"/>
      <c r="H16" s="309"/>
      <c r="I16" s="40"/>
    </row>
    <row r="17" spans="1:9" s="6" customFormat="1" ht="18" customHeight="1">
      <c r="B17" s="194"/>
    </row>
    <row r="19" spans="1:9" s="370" customFormat="1" ht="18" customHeight="1">
      <c r="B19" s="386"/>
    </row>
    <row r="24" spans="1:9" ht="18" customHeight="1">
      <c r="I24" s="387"/>
    </row>
    <row r="25" spans="1:9" ht="18" customHeight="1">
      <c r="I25" s="387"/>
    </row>
    <row r="26" spans="1:9" ht="18" customHeight="1">
      <c r="I26" s="387"/>
    </row>
    <row r="27" spans="1:9" ht="18" customHeight="1">
      <c r="I27" s="387"/>
    </row>
    <row r="30" spans="1:9" ht="18" customHeight="1">
      <c r="A30" s="40"/>
      <c r="B30" s="40"/>
      <c r="H30" s="10"/>
    </row>
    <row r="42" spans="2:2" s="6" customFormat="1" ht="18" customHeight="1">
      <c r="B42" s="194"/>
    </row>
    <row r="47" spans="2:2" s="370" customFormat="1" ht="18" customHeight="1">
      <c r="B47" s="386"/>
    </row>
    <row r="56" spans="2:2" s="6" customFormat="1" ht="18" customHeight="1">
      <c r="B56" s="194"/>
    </row>
  </sheetData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5"/>
  <dimension ref="A1:B61"/>
  <sheetViews>
    <sheetView zoomScaleNormal="100" zoomScaleSheetLayoutView="100" workbookViewId="0"/>
  </sheetViews>
  <sheetFormatPr defaultColWidth="2.5" defaultRowHeight="21.75" customHeight="1"/>
  <cols>
    <col min="1" max="1" width="2.5" style="1"/>
    <col min="2" max="2" width="3.5" style="1" bestFit="1" customWidth="1"/>
    <col min="3" max="16384" width="2.5" style="1"/>
  </cols>
  <sheetData>
    <row r="1" spans="1:2" s="172" customFormat="1" ht="21.75" customHeight="1">
      <c r="A1" s="172" t="s">
        <v>2160</v>
      </c>
    </row>
    <row r="2" spans="1:2" s="172" customFormat="1" ht="21.75" customHeight="1">
      <c r="B2" s="172" t="s">
        <v>2161</v>
      </c>
    </row>
    <row r="3" spans="1:2" s="172" customFormat="1" ht="21.75" customHeight="1">
      <c r="B3" s="172" t="s">
        <v>2162</v>
      </c>
    </row>
    <row r="4" spans="1:2" s="172" customFormat="1" ht="21.75" customHeight="1">
      <c r="B4" s="172" t="s">
        <v>2163</v>
      </c>
    </row>
    <row r="5" spans="1:2" s="172" customFormat="1" ht="21.75" customHeight="1">
      <c r="B5" s="172" t="s">
        <v>2277</v>
      </c>
    </row>
    <row r="6" spans="1:2" s="172" customFormat="1" ht="21.75" customHeight="1">
      <c r="B6" s="172" t="s">
        <v>2164</v>
      </c>
    </row>
    <row r="7" spans="1:2" s="172" customFormat="1" ht="21.75" customHeight="1">
      <c r="B7" s="172" t="s">
        <v>2165</v>
      </c>
    </row>
    <row r="8" spans="1:2" s="172" customFormat="1" ht="21.75" customHeight="1">
      <c r="B8" s="172" t="s">
        <v>2279</v>
      </c>
    </row>
    <row r="9" spans="1:2" s="172" customFormat="1" ht="21.75" customHeight="1">
      <c r="B9" s="172" t="s">
        <v>2166</v>
      </c>
    </row>
    <row r="10" spans="1:2" s="172" customFormat="1" ht="21.75" customHeight="1">
      <c r="B10" s="172" t="s">
        <v>2167</v>
      </c>
    </row>
    <row r="11" spans="1:2" s="172" customFormat="1" ht="21.75" customHeight="1">
      <c r="B11" s="172" t="s">
        <v>2165</v>
      </c>
    </row>
    <row r="12" spans="1:2" s="172" customFormat="1" ht="21.75" customHeight="1">
      <c r="B12" s="172" t="s">
        <v>2282</v>
      </c>
    </row>
    <row r="13" spans="1:2" s="172" customFormat="1" ht="21.75" customHeight="1">
      <c r="B13" s="172" t="s">
        <v>2166</v>
      </c>
    </row>
    <row r="14" spans="1:2" s="172" customFormat="1" ht="21.75" customHeight="1">
      <c r="B14" s="172" t="s">
        <v>2168</v>
      </c>
    </row>
    <row r="15" spans="1:2" s="172" customFormat="1" ht="21.75" customHeight="1">
      <c r="B15" s="172" t="s">
        <v>2169</v>
      </c>
    </row>
    <row r="16" spans="1:2" s="172" customFormat="1" ht="21.75" customHeight="1">
      <c r="B16" s="172" t="s">
        <v>2170</v>
      </c>
    </row>
    <row r="17" spans="1:2" s="172" customFormat="1" ht="21.75" customHeight="1">
      <c r="B17" s="172" t="s">
        <v>2171</v>
      </c>
    </row>
    <row r="18" spans="1:2" s="172" customFormat="1" ht="21.75" customHeight="1">
      <c r="B18" s="172" t="s">
        <v>2172</v>
      </c>
    </row>
    <row r="19" spans="1:2" s="172" customFormat="1" ht="21.75" customHeight="1">
      <c r="B19" s="172" t="s">
        <v>2268</v>
      </c>
    </row>
    <row r="20" spans="1:2" s="172" customFormat="1" ht="21.75" customHeight="1">
      <c r="B20" s="172" t="s">
        <v>2287</v>
      </c>
    </row>
    <row r="21" spans="1:2" s="172" customFormat="1" ht="21.75" customHeight="1">
      <c r="B21" s="172" t="s">
        <v>2173</v>
      </c>
    </row>
    <row r="22" spans="1:2" s="172" customFormat="1" ht="21.75" customHeight="1">
      <c r="B22" s="172" t="s">
        <v>2174</v>
      </c>
    </row>
    <row r="23" spans="1:2" s="172" customFormat="1" ht="21.75" customHeight="1">
      <c r="B23" s="172" t="s">
        <v>2175</v>
      </c>
    </row>
    <row r="24" spans="1:2" s="172" customFormat="1" ht="21.75" customHeight="1">
      <c r="B24" s="172" t="s">
        <v>2176</v>
      </c>
    </row>
    <row r="25" spans="1:2" s="172" customFormat="1" ht="21.75" customHeight="1">
      <c r="B25" s="172" t="s">
        <v>2177</v>
      </c>
    </row>
    <row r="26" spans="1:2" s="172" customFormat="1" ht="21.75" customHeight="1">
      <c r="B26" s="172" t="s">
        <v>2178</v>
      </c>
    </row>
    <row r="27" spans="1:2" s="172" customFormat="1" ht="21.75" customHeight="1">
      <c r="B27" s="172" t="s">
        <v>2179</v>
      </c>
    </row>
    <row r="28" spans="1:2" s="172" customFormat="1" ht="21.75" customHeight="1">
      <c r="B28" s="172" t="s">
        <v>2180</v>
      </c>
    </row>
    <row r="29" spans="1:2" s="172" customFormat="1" ht="21.75" customHeight="1">
      <c r="A29" s="172" t="s">
        <v>2181</v>
      </c>
    </row>
    <row r="30" spans="1:2" s="172" customFormat="1" ht="21.75" customHeight="1">
      <c r="B30" s="172" t="s">
        <v>2182</v>
      </c>
    </row>
    <row r="31" spans="1:2" s="172" customFormat="1" ht="21.75" customHeight="1">
      <c r="B31" s="172" t="s">
        <v>2183</v>
      </c>
    </row>
    <row r="32" spans="1:2" s="172" customFormat="1" ht="21.75" customHeight="1">
      <c r="A32" s="172" t="s">
        <v>2184</v>
      </c>
    </row>
    <row r="33" spans="2:2" s="172" customFormat="1" ht="21.75" customHeight="1">
      <c r="B33" s="172" t="s">
        <v>2185</v>
      </c>
    </row>
    <row r="34" spans="2:2" s="172" customFormat="1" ht="21.75" customHeight="1">
      <c r="B34" s="172" t="s">
        <v>2186</v>
      </c>
    </row>
    <row r="35" spans="2:2" s="172" customFormat="1" ht="21.75" customHeight="1"/>
    <row r="36" spans="2:2" s="172" customFormat="1" ht="21.75" customHeight="1"/>
    <row r="37" spans="2:2" s="172" customFormat="1" ht="21.75" customHeight="1"/>
    <row r="38" spans="2:2" s="172" customFormat="1" ht="21.75" customHeight="1"/>
    <row r="39" spans="2:2" s="172" customFormat="1" ht="21.75" customHeight="1"/>
    <row r="40" spans="2:2" s="172" customFormat="1" ht="21.75" customHeight="1"/>
    <row r="41" spans="2:2" s="172" customFormat="1" ht="21.75" customHeight="1"/>
    <row r="42" spans="2:2" s="172" customFormat="1" ht="21.75" customHeight="1"/>
    <row r="43" spans="2:2" s="172" customFormat="1" ht="21.75" customHeight="1"/>
    <row r="44" spans="2:2" s="172" customFormat="1" ht="21.75" customHeight="1"/>
    <row r="45" spans="2:2" s="172" customFormat="1" ht="21.75" customHeight="1"/>
    <row r="46" spans="2:2" s="172" customFormat="1" ht="21.75" customHeight="1"/>
    <row r="47" spans="2:2" s="172" customFormat="1" ht="21.75" customHeight="1"/>
    <row r="48" spans="2:2" s="172" customFormat="1" ht="21.75" customHeight="1"/>
    <row r="49" s="172" customFormat="1" ht="21.75" customHeight="1"/>
    <row r="50" s="172" customFormat="1" ht="21.75" customHeight="1"/>
    <row r="51" s="172" customFormat="1" ht="21.75" customHeight="1"/>
    <row r="52" s="172" customFormat="1" ht="21.75" customHeight="1"/>
    <row r="53" s="172" customFormat="1" ht="21.75" customHeight="1"/>
    <row r="54" s="172" customFormat="1" ht="21.75" customHeight="1"/>
    <row r="55" s="172" customFormat="1" ht="21.75" customHeight="1"/>
    <row r="56" s="172" customFormat="1" ht="21.75" customHeight="1"/>
    <row r="57" s="172" customFormat="1" ht="21.75" customHeight="1"/>
    <row r="58" s="172" customFormat="1" ht="21.75" customHeight="1"/>
    <row r="59" s="172" customFormat="1" ht="21.75" customHeight="1"/>
    <row r="60" s="172" customFormat="1" ht="21.75" customHeight="1"/>
    <row r="61" s="172" customFormat="1" ht="21.75" customHeight="1"/>
  </sheetData>
  <phoneticPr fontId="2"/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G50"/>
  <sheetViews>
    <sheetView zoomScaleNormal="100" zoomScaleSheetLayoutView="100" workbookViewId="0"/>
  </sheetViews>
  <sheetFormatPr defaultRowHeight="18" customHeight="1"/>
  <cols>
    <col min="1" max="1" width="12.75" style="4" customWidth="1"/>
    <col min="2" max="2" width="11.625" style="385" customWidth="1"/>
    <col min="3" max="7" width="11.625" style="4" customWidth="1"/>
    <col min="8" max="16384" width="9" style="4"/>
  </cols>
  <sheetData>
    <row r="1" spans="1:7" ht="18" customHeight="1">
      <c r="A1" s="3" t="s">
        <v>688</v>
      </c>
      <c r="B1" s="190"/>
    </row>
    <row r="2" spans="1:7" ht="18" customHeight="1">
      <c r="A2" s="3" t="s">
        <v>687</v>
      </c>
      <c r="B2" s="190"/>
    </row>
    <row r="3" spans="1:7" s="6" customFormat="1" ht="18" customHeight="1">
      <c r="A3" s="5"/>
      <c r="B3" s="193"/>
      <c r="G3" s="6" t="s">
        <v>681</v>
      </c>
    </row>
    <row r="4" spans="1:7" s="6" customFormat="1" ht="18" customHeight="1">
      <c r="A4" s="480"/>
      <c r="B4" s="381" t="s">
        <v>660</v>
      </c>
      <c r="C4" s="382" t="s">
        <v>682</v>
      </c>
      <c r="D4" s="382" t="s">
        <v>683</v>
      </c>
      <c r="E4" s="382" t="s">
        <v>684</v>
      </c>
      <c r="F4" s="382" t="s">
        <v>685</v>
      </c>
      <c r="G4" s="400" t="s">
        <v>686</v>
      </c>
    </row>
    <row r="5" spans="1:7" s="6" customFormat="1" ht="24">
      <c r="A5" s="240" t="s">
        <v>676</v>
      </c>
      <c r="B5" s="402">
        <f>SUM(C5:G5)</f>
        <v>1058</v>
      </c>
      <c r="C5" s="402">
        <f t="shared" ref="C5:G5" si="0">SUM(C6:C7)</f>
        <v>254</v>
      </c>
      <c r="D5" s="402">
        <f t="shared" si="0"/>
        <v>194</v>
      </c>
      <c r="E5" s="402">
        <f t="shared" si="0"/>
        <v>148</v>
      </c>
      <c r="F5" s="402">
        <f t="shared" si="0"/>
        <v>141</v>
      </c>
      <c r="G5" s="402">
        <f t="shared" si="0"/>
        <v>321</v>
      </c>
    </row>
    <row r="6" spans="1:7" s="194" customFormat="1" ht="18" customHeight="1">
      <c r="A6" s="241" t="s">
        <v>395</v>
      </c>
      <c r="B6" s="1059">
        <f>SUM(C6:G6)</f>
        <v>679</v>
      </c>
      <c r="C6" s="1057">
        <v>159</v>
      </c>
      <c r="D6" s="1057">
        <v>132</v>
      </c>
      <c r="E6" s="1057">
        <v>93</v>
      </c>
      <c r="F6" s="1057">
        <v>89</v>
      </c>
      <c r="G6" s="1057">
        <v>206</v>
      </c>
    </row>
    <row r="7" spans="1:7" s="6" customFormat="1" ht="18" customHeight="1">
      <c r="A7" s="675" t="s">
        <v>396</v>
      </c>
      <c r="B7" s="1060">
        <f>SUM(C7:G7)</f>
        <v>379</v>
      </c>
      <c r="C7" s="1063">
        <v>95</v>
      </c>
      <c r="D7" s="1063">
        <v>62</v>
      </c>
      <c r="E7" s="1063">
        <v>55</v>
      </c>
      <c r="F7" s="1063">
        <v>52</v>
      </c>
      <c r="G7" s="1063">
        <v>115</v>
      </c>
    </row>
    <row r="8" spans="1:7" s="6" customFormat="1" ht="18" customHeight="1">
      <c r="A8" s="40" t="s">
        <v>677</v>
      </c>
      <c r="B8" s="40"/>
      <c r="C8" s="309"/>
      <c r="D8" s="309"/>
      <c r="E8" s="309"/>
      <c r="F8" s="309"/>
      <c r="G8" s="310" t="s">
        <v>679</v>
      </c>
    </row>
    <row r="9" spans="1:7" s="6" customFormat="1" ht="18" customHeight="1">
      <c r="A9" s="40"/>
      <c r="B9" s="40"/>
      <c r="C9" s="309"/>
      <c r="D9" s="309"/>
      <c r="E9" s="309"/>
      <c r="F9" s="309"/>
      <c r="G9" s="309"/>
    </row>
    <row r="10" spans="1:7" s="6" customFormat="1" ht="18" customHeight="1">
      <c r="A10" s="108"/>
      <c r="B10" s="224"/>
      <c r="C10" s="309"/>
      <c r="D10" s="309"/>
      <c r="E10" s="309"/>
      <c r="F10" s="309"/>
      <c r="G10" s="309"/>
    </row>
    <row r="11" spans="1:7" s="6" customFormat="1" ht="18" customHeight="1">
      <c r="B11" s="194"/>
    </row>
    <row r="13" spans="1:7" s="370" customFormat="1" ht="18" customHeight="1">
      <c r="B13" s="386"/>
    </row>
    <row r="24" spans="1:2" ht="18" customHeight="1">
      <c r="A24" s="40"/>
      <c r="B24" s="40"/>
    </row>
    <row r="36" spans="2:2" s="6" customFormat="1" ht="18" customHeight="1">
      <c r="B36" s="194"/>
    </row>
    <row r="41" spans="2:2" s="370" customFormat="1" ht="18" customHeight="1">
      <c r="B41" s="386"/>
    </row>
    <row r="50" spans="2:2" s="6" customFormat="1" ht="18" customHeight="1">
      <c r="B50" s="194"/>
    </row>
  </sheetData>
  <phoneticPr fontId="2"/>
  <pageMargins left="0.39370078740157483" right="0.39370078740157483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H50"/>
  <sheetViews>
    <sheetView zoomScaleNormal="100" zoomScaleSheetLayoutView="100" workbookViewId="0"/>
  </sheetViews>
  <sheetFormatPr defaultRowHeight="18" customHeight="1"/>
  <cols>
    <col min="1" max="1" width="12.75" style="4" customWidth="1"/>
    <col min="2" max="2" width="11.625" style="385" customWidth="1"/>
    <col min="3" max="7" width="11.625" style="4" customWidth="1"/>
    <col min="8" max="8" width="9" style="21"/>
    <col min="9" max="16384" width="9" style="4"/>
  </cols>
  <sheetData>
    <row r="1" spans="1:8" ht="18" customHeight="1">
      <c r="A1" s="1227" t="s">
        <v>2278</v>
      </c>
      <c r="B1" s="1227"/>
      <c r="C1" s="1227"/>
      <c r="D1" s="1227"/>
      <c r="E1" s="1227"/>
      <c r="F1" s="1227"/>
      <c r="G1" s="1227"/>
    </row>
    <row r="2" spans="1:8" ht="18" customHeight="1">
      <c r="A2" s="3" t="s">
        <v>689</v>
      </c>
      <c r="B2" s="190"/>
    </row>
    <row r="3" spans="1:8" s="6" customFormat="1" ht="18" customHeight="1">
      <c r="A3" s="5"/>
      <c r="B3" s="193"/>
      <c r="G3" s="10" t="s">
        <v>681</v>
      </c>
      <c r="H3" s="323"/>
    </row>
    <row r="4" spans="1:8" s="6" customFormat="1" ht="18" customHeight="1">
      <c r="A4" s="480"/>
      <c r="B4" s="381" t="s">
        <v>660</v>
      </c>
      <c r="C4" s="382" t="s">
        <v>682</v>
      </c>
      <c r="D4" s="382" t="s">
        <v>683</v>
      </c>
      <c r="E4" s="382" t="s">
        <v>684</v>
      </c>
      <c r="F4" s="382" t="s">
        <v>685</v>
      </c>
      <c r="G4" s="400" t="s">
        <v>686</v>
      </c>
      <c r="H4" s="323"/>
    </row>
    <row r="5" spans="1:8" s="6" customFormat="1" ht="24">
      <c r="A5" s="240" t="s">
        <v>676</v>
      </c>
      <c r="B5" s="402">
        <f>SUM(C5:G5)</f>
        <v>49</v>
      </c>
      <c r="C5" s="402">
        <f t="shared" ref="C5:G5" si="0">SUM(C6:C7)</f>
        <v>9</v>
      </c>
      <c r="D5" s="402">
        <f t="shared" si="0"/>
        <v>12</v>
      </c>
      <c r="E5" s="402">
        <f t="shared" si="0"/>
        <v>13</v>
      </c>
      <c r="F5" s="402">
        <f t="shared" si="0"/>
        <v>4</v>
      </c>
      <c r="G5" s="402">
        <f t="shared" si="0"/>
        <v>11</v>
      </c>
      <c r="H5" s="323"/>
    </row>
    <row r="6" spans="1:8" s="194" customFormat="1" ht="18" customHeight="1">
      <c r="A6" s="241" t="s">
        <v>395</v>
      </c>
      <c r="B6" s="1059">
        <f>SUM(C6:G6)</f>
        <v>47</v>
      </c>
      <c r="C6" s="1057">
        <v>8</v>
      </c>
      <c r="D6" s="1057">
        <v>12</v>
      </c>
      <c r="E6" s="1057">
        <v>13</v>
      </c>
      <c r="F6" s="1057">
        <v>4</v>
      </c>
      <c r="G6" s="1057">
        <v>10</v>
      </c>
      <c r="H6" s="40"/>
    </row>
    <row r="7" spans="1:8" s="6" customFormat="1" ht="18" customHeight="1">
      <c r="A7" s="675" t="s">
        <v>396</v>
      </c>
      <c r="B7" s="1060">
        <f>SUM(C7:G7)</f>
        <v>2</v>
      </c>
      <c r="C7" s="1063">
        <v>1</v>
      </c>
      <c r="D7" s="1063" t="s">
        <v>528</v>
      </c>
      <c r="E7" s="1063" t="s">
        <v>528</v>
      </c>
      <c r="F7" s="1063" t="s">
        <v>528</v>
      </c>
      <c r="G7" s="1063">
        <v>1</v>
      </c>
      <c r="H7" s="323"/>
    </row>
    <row r="8" spans="1:8" s="6" customFormat="1" ht="18" customHeight="1">
      <c r="A8" s="40" t="s">
        <v>677</v>
      </c>
      <c r="B8" s="40"/>
      <c r="C8" s="323"/>
      <c r="D8" s="323"/>
      <c r="E8" s="323"/>
      <c r="F8" s="323"/>
      <c r="G8" s="324" t="s">
        <v>679</v>
      </c>
      <c r="H8" s="323"/>
    </row>
    <row r="9" spans="1:8" s="6" customFormat="1" ht="18" customHeight="1">
      <c r="A9" s="40"/>
      <c r="B9" s="40"/>
      <c r="C9" s="323"/>
      <c r="D9" s="323"/>
      <c r="E9" s="323"/>
      <c r="F9" s="323"/>
      <c r="G9" s="323"/>
      <c r="H9" s="323"/>
    </row>
    <row r="10" spans="1:8" s="6" customFormat="1" ht="18" customHeight="1">
      <c r="A10" s="108"/>
      <c r="B10" s="224"/>
      <c r="C10" s="323"/>
      <c r="D10" s="323"/>
      <c r="E10" s="323"/>
      <c r="F10" s="323"/>
      <c r="G10" s="323"/>
      <c r="H10" s="323"/>
    </row>
    <row r="11" spans="1:8" s="6" customFormat="1" ht="18" customHeight="1">
      <c r="B11" s="194"/>
      <c r="H11" s="323"/>
    </row>
    <row r="13" spans="1:8" s="370" customFormat="1" ht="18" customHeight="1">
      <c r="B13" s="386"/>
      <c r="H13" s="401"/>
    </row>
    <row r="24" spans="1:2" ht="18" customHeight="1">
      <c r="A24" s="40"/>
      <c r="B24" s="40"/>
    </row>
    <row r="36" spans="2:8" s="6" customFormat="1" ht="18" customHeight="1">
      <c r="B36" s="194"/>
      <c r="H36" s="323"/>
    </row>
    <row r="41" spans="2:8" s="370" customFormat="1" ht="18" customHeight="1">
      <c r="B41" s="386"/>
      <c r="H41" s="401"/>
    </row>
    <row r="50" spans="2:8" s="6" customFormat="1" ht="18" customHeight="1">
      <c r="B50" s="194"/>
      <c r="H50" s="323"/>
    </row>
  </sheetData>
  <mergeCells count="1">
    <mergeCell ref="A1:G1"/>
  </mergeCells>
  <phoneticPr fontId="2"/>
  <pageMargins left="0.39370078740157483" right="0.39370078740157483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O54"/>
  <sheetViews>
    <sheetView view="pageBreakPreview" zoomScaleNormal="100" zoomScaleSheetLayoutView="100" workbookViewId="0"/>
  </sheetViews>
  <sheetFormatPr defaultRowHeight="18" customHeight="1"/>
  <cols>
    <col min="1" max="1" width="7.875" style="4" customWidth="1"/>
    <col min="2" max="2" width="10" style="385" customWidth="1"/>
    <col min="3" max="9" width="10" style="4" customWidth="1"/>
    <col min="10" max="15" width="5.875" style="4" customWidth="1"/>
    <col min="16" max="16384" width="9" style="4"/>
  </cols>
  <sheetData>
    <row r="1" spans="1:15" ht="18" customHeight="1">
      <c r="A1" s="3" t="s">
        <v>690</v>
      </c>
      <c r="B1" s="190"/>
    </row>
    <row r="2" spans="1:15" s="6" customFormat="1" ht="18" customHeight="1">
      <c r="A2" s="5"/>
      <c r="B2" s="193"/>
      <c r="I2" s="10" t="s">
        <v>240</v>
      </c>
    </row>
    <row r="3" spans="1:15" s="6" customFormat="1" ht="24" customHeight="1">
      <c r="A3" s="480"/>
      <c r="B3" s="381" t="s">
        <v>660</v>
      </c>
      <c r="C3" s="382" t="s">
        <v>661</v>
      </c>
      <c r="D3" s="382" t="s">
        <v>662</v>
      </c>
      <c r="E3" s="382" t="s">
        <v>663</v>
      </c>
      <c r="F3" s="382" t="s">
        <v>664</v>
      </c>
      <c r="G3" s="382" t="s">
        <v>665</v>
      </c>
      <c r="H3" s="382" t="s">
        <v>666</v>
      </c>
      <c r="I3" s="400" t="s">
        <v>667</v>
      </c>
    </row>
    <row r="4" spans="1:15" s="6" customFormat="1" ht="24">
      <c r="A4" s="240" t="s">
        <v>676</v>
      </c>
      <c r="B4" s="402">
        <f>SUM(C4:I4)+SUM(B9:I9)</f>
        <v>1058</v>
      </c>
      <c r="C4" s="402" t="s">
        <v>2280</v>
      </c>
      <c r="D4" s="402" t="s">
        <v>2280</v>
      </c>
      <c r="E4" s="402">
        <f t="shared" ref="E4:I4" si="0">SUM(E5:E6)</f>
        <v>1</v>
      </c>
      <c r="F4" s="402">
        <f t="shared" si="0"/>
        <v>9</v>
      </c>
      <c r="G4" s="402">
        <f t="shared" si="0"/>
        <v>14</v>
      </c>
      <c r="H4" s="402">
        <f t="shared" si="0"/>
        <v>23</v>
      </c>
      <c r="I4" s="402">
        <f t="shared" si="0"/>
        <v>30</v>
      </c>
    </row>
    <row r="5" spans="1:15" s="194" customFormat="1" ht="18" customHeight="1">
      <c r="A5" s="241" t="s">
        <v>395</v>
      </c>
      <c r="B5" s="1059">
        <f t="shared" ref="B5:B6" si="1">SUM(C5:I5)+SUM(B10:I10)</f>
        <v>679</v>
      </c>
      <c r="C5" s="1059" t="s">
        <v>528</v>
      </c>
      <c r="D5" s="1059" t="s">
        <v>528</v>
      </c>
      <c r="E5" s="1057">
        <v>1</v>
      </c>
      <c r="F5" s="1057">
        <v>7</v>
      </c>
      <c r="G5" s="1057">
        <v>10</v>
      </c>
      <c r="H5" s="1057">
        <v>17</v>
      </c>
      <c r="I5" s="1057">
        <v>27</v>
      </c>
    </row>
    <row r="6" spans="1:15" s="6" customFormat="1" ht="18" customHeight="1">
      <c r="A6" s="675" t="s">
        <v>396</v>
      </c>
      <c r="B6" s="1060">
        <f t="shared" si="1"/>
        <v>379</v>
      </c>
      <c r="C6" s="1063" t="s">
        <v>528</v>
      </c>
      <c r="D6" s="1063" t="s">
        <v>528</v>
      </c>
      <c r="E6" s="1063" t="s">
        <v>528</v>
      </c>
      <c r="F6" s="1058">
        <v>2</v>
      </c>
      <c r="G6" s="1058">
        <v>4</v>
      </c>
      <c r="H6" s="1058">
        <v>6</v>
      </c>
      <c r="I6" s="1058">
        <v>3</v>
      </c>
    </row>
    <row r="7" spans="1:15" s="6" customFormat="1" ht="18" customHeight="1">
      <c r="A7" s="230"/>
      <c r="B7" s="388"/>
      <c r="C7" s="389"/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89"/>
      <c r="O7" s="389"/>
    </row>
    <row r="8" spans="1:15" s="6" customFormat="1" ht="24">
      <c r="A8" s="480"/>
      <c r="B8" s="382" t="s">
        <v>668</v>
      </c>
      <c r="C8" s="382" t="s">
        <v>669</v>
      </c>
      <c r="D8" s="382" t="s">
        <v>670</v>
      </c>
      <c r="E8" s="382" t="s">
        <v>671</v>
      </c>
      <c r="F8" s="382" t="s">
        <v>672</v>
      </c>
      <c r="G8" s="382" t="s">
        <v>673</v>
      </c>
      <c r="H8" s="382" t="s">
        <v>674</v>
      </c>
      <c r="I8" s="383" t="s">
        <v>675</v>
      </c>
      <c r="J8" s="389"/>
      <c r="K8" s="389"/>
      <c r="L8" s="389"/>
      <c r="M8" s="389"/>
      <c r="N8" s="389"/>
      <c r="O8" s="389"/>
    </row>
    <row r="9" spans="1:15" s="6" customFormat="1" ht="24">
      <c r="A9" s="240" t="s">
        <v>676</v>
      </c>
      <c r="B9" s="402">
        <f t="shared" ref="B9:I9" si="2">SUM(B10:B11)</f>
        <v>31</v>
      </c>
      <c r="C9" s="402">
        <f t="shared" si="2"/>
        <v>61</v>
      </c>
      <c r="D9" s="402">
        <f t="shared" si="2"/>
        <v>121</v>
      </c>
      <c r="E9" s="402">
        <f t="shared" si="2"/>
        <v>208</v>
      </c>
      <c r="F9" s="402">
        <f t="shared" si="2"/>
        <v>214</v>
      </c>
      <c r="G9" s="402">
        <f t="shared" si="2"/>
        <v>130</v>
      </c>
      <c r="H9" s="402">
        <f t="shared" si="2"/>
        <v>139</v>
      </c>
      <c r="I9" s="402">
        <f t="shared" si="2"/>
        <v>77</v>
      </c>
      <c r="J9" s="389"/>
      <c r="K9" s="389"/>
      <c r="L9" s="389"/>
      <c r="M9" s="389"/>
      <c r="N9" s="389"/>
      <c r="O9" s="389"/>
    </row>
    <row r="10" spans="1:15" s="6" customFormat="1" ht="18" customHeight="1">
      <c r="A10" s="241" t="s">
        <v>395</v>
      </c>
      <c r="B10" s="1057">
        <v>21</v>
      </c>
      <c r="C10" s="1057">
        <v>43</v>
      </c>
      <c r="D10" s="1057">
        <v>78</v>
      </c>
      <c r="E10" s="1057">
        <v>133</v>
      </c>
      <c r="F10" s="1057">
        <v>128</v>
      </c>
      <c r="G10" s="1057">
        <v>79</v>
      </c>
      <c r="H10" s="1057">
        <v>90</v>
      </c>
      <c r="I10" s="1059">
        <v>45</v>
      </c>
      <c r="J10" s="389"/>
      <c r="K10" s="389"/>
      <c r="L10" s="389"/>
      <c r="M10" s="389"/>
      <c r="N10" s="389"/>
      <c r="O10" s="389"/>
    </row>
    <row r="11" spans="1:15" s="6" customFormat="1" ht="18" customHeight="1">
      <c r="A11" s="675" t="s">
        <v>396</v>
      </c>
      <c r="B11" s="1058">
        <v>10</v>
      </c>
      <c r="C11" s="1058">
        <v>18</v>
      </c>
      <c r="D11" s="1058">
        <v>43</v>
      </c>
      <c r="E11" s="1058">
        <v>75</v>
      </c>
      <c r="F11" s="1058">
        <v>86</v>
      </c>
      <c r="G11" s="1058">
        <v>51</v>
      </c>
      <c r="H11" s="1058">
        <v>49</v>
      </c>
      <c r="I11" s="1060">
        <v>32</v>
      </c>
      <c r="J11" s="389"/>
      <c r="K11" s="389"/>
      <c r="L11" s="389"/>
      <c r="M11" s="389"/>
      <c r="N11" s="389"/>
      <c r="O11" s="389"/>
    </row>
    <row r="12" spans="1:15" s="6" customFormat="1" ht="18" customHeight="1">
      <c r="A12" s="40" t="s">
        <v>677</v>
      </c>
      <c r="B12" s="40"/>
      <c r="C12" s="323"/>
      <c r="D12" s="323"/>
      <c r="E12" s="323"/>
      <c r="F12" s="323"/>
      <c r="G12" s="323"/>
      <c r="H12" s="323"/>
      <c r="I12" s="10" t="s">
        <v>625</v>
      </c>
    </row>
    <row r="13" spans="1:15" s="6" customFormat="1" ht="18" customHeight="1">
      <c r="A13" s="40"/>
      <c r="B13" s="40"/>
      <c r="C13" s="323"/>
      <c r="D13" s="323"/>
      <c r="E13" s="323"/>
      <c r="F13" s="323"/>
      <c r="G13" s="323"/>
      <c r="H13" s="323"/>
      <c r="I13" s="40"/>
      <c r="J13" s="323"/>
      <c r="K13" s="323"/>
      <c r="L13" s="323"/>
      <c r="M13" s="323"/>
      <c r="N13" s="323"/>
      <c r="O13" s="323"/>
    </row>
    <row r="14" spans="1:15" s="6" customFormat="1" ht="18" customHeight="1">
      <c r="A14" s="108"/>
      <c r="B14" s="224"/>
      <c r="C14" s="323"/>
      <c r="D14" s="323"/>
      <c r="E14" s="323"/>
      <c r="F14" s="323"/>
      <c r="G14" s="323"/>
      <c r="H14" s="323"/>
      <c r="I14" s="40"/>
      <c r="J14" s="323"/>
      <c r="K14" s="323"/>
      <c r="L14" s="323"/>
      <c r="M14" s="323"/>
      <c r="N14" s="323"/>
      <c r="O14" s="323"/>
    </row>
    <row r="15" spans="1:15" s="6" customFormat="1" ht="18" customHeight="1">
      <c r="B15" s="194"/>
    </row>
    <row r="17" spans="1:9" s="370" customFormat="1" ht="18" customHeight="1">
      <c r="B17" s="386"/>
    </row>
    <row r="22" spans="1:9" ht="18" customHeight="1">
      <c r="I22" s="387"/>
    </row>
    <row r="23" spans="1:9" ht="18" customHeight="1">
      <c r="I23" s="387"/>
    </row>
    <row r="24" spans="1:9" ht="18" customHeight="1">
      <c r="I24" s="387"/>
    </row>
    <row r="25" spans="1:9" ht="18" customHeight="1">
      <c r="I25" s="387"/>
    </row>
    <row r="28" spans="1:9" ht="18" customHeight="1">
      <c r="A28" s="40"/>
      <c r="B28" s="40"/>
      <c r="H28" s="10"/>
    </row>
    <row r="40" spans="2:2" s="6" customFormat="1" ht="18" customHeight="1">
      <c r="B40" s="194"/>
    </row>
    <row r="45" spans="2:2" s="370" customFormat="1" ht="18" customHeight="1">
      <c r="B45" s="386"/>
    </row>
    <row r="54" spans="2:2" s="6" customFormat="1" ht="18" customHeight="1">
      <c r="B54" s="194"/>
    </row>
  </sheetData>
  <phoneticPr fontId="2"/>
  <pageMargins left="0.39370078740157483" right="0.39370078740157483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Q55"/>
  <sheetViews>
    <sheetView view="pageBreakPreview" zoomScaleNormal="100" zoomScaleSheetLayoutView="100" workbookViewId="0"/>
  </sheetViews>
  <sheetFormatPr defaultRowHeight="18" customHeight="1"/>
  <cols>
    <col min="1" max="1" width="7.875" style="4" customWidth="1"/>
    <col min="2" max="2" width="10" style="385" customWidth="1"/>
    <col min="3" max="9" width="10" style="4" customWidth="1"/>
    <col min="10" max="17" width="5.875" style="4" customWidth="1"/>
    <col min="18" max="16384" width="9" style="4"/>
  </cols>
  <sheetData>
    <row r="1" spans="1:17" ht="18" customHeight="1">
      <c r="A1" s="3" t="s">
        <v>2281</v>
      </c>
      <c r="B1" s="190"/>
    </row>
    <row r="2" spans="1:17" ht="18" customHeight="1">
      <c r="A2" s="3" t="s">
        <v>691</v>
      </c>
      <c r="B2" s="190"/>
    </row>
    <row r="3" spans="1:17" s="6" customFormat="1" ht="18" customHeight="1">
      <c r="A3" s="5"/>
      <c r="B3" s="193"/>
      <c r="I3" s="10" t="s">
        <v>240</v>
      </c>
    </row>
    <row r="4" spans="1:17" s="6" customFormat="1" ht="24" customHeight="1">
      <c r="A4" s="481"/>
      <c r="B4" s="1064" t="s">
        <v>660</v>
      </c>
      <c r="C4" s="382" t="s">
        <v>661</v>
      </c>
      <c r="D4" s="382" t="s">
        <v>662</v>
      </c>
      <c r="E4" s="382" t="s">
        <v>663</v>
      </c>
      <c r="F4" s="382" t="s">
        <v>664</v>
      </c>
      <c r="G4" s="382" t="s">
        <v>665</v>
      </c>
      <c r="H4" s="382" t="s">
        <v>666</v>
      </c>
      <c r="I4" s="400" t="s">
        <v>667</v>
      </c>
    </row>
    <row r="5" spans="1:17" s="6" customFormat="1" ht="24">
      <c r="A5" s="826" t="s">
        <v>676</v>
      </c>
      <c r="B5" s="1065">
        <f>SUM(C5:I5)+SUM(B10:I10)</f>
        <v>49</v>
      </c>
      <c r="C5" s="402" t="s">
        <v>528</v>
      </c>
      <c r="D5" s="402" t="s">
        <v>528</v>
      </c>
      <c r="E5" s="402" t="s">
        <v>528</v>
      </c>
      <c r="F5" s="402" t="s">
        <v>528</v>
      </c>
      <c r="G5" s="402">
        <f t="shared" ref="G5:I5" si="0">SUM(G6:G7)</f>
        <v>3</v>
      </c>
      <c r="H5" s="402">
        <f t="shared" si="0"/>
        <v>2</v>
      </c>
      <c r="I5" s="402">
        <f t="shared" si="0"/>
        <v>5</v>
      </c>
    </row>
    <row r="6" spans="1:17" s="194" customFormat="1" ht="18" customHeight="1">
      <c r="A6" s="518" t="s">
        <v>395</v>
      </c>
      <c r="B6" s="1056">
        <f>SUM(C6:I6)+SUM(B11:I11)</f>
        <v>47</v>
      </c>
      <c r="C6" s="1059" t="s">
        <v>528</v>
      </c>
      <c r="D6" s="1059" t="s">
        <v>2280</v>
      </c>
      <c r="E6" s="1059" t="s">
        <v>528</v>
      </c>
      <c r="F6" s="1059" t="s">
        <v>528</v>
      </c>
      <c r="G6" s="1059">
        <v>3</v>
      </c>
      <c r="H6" s="1059">
        <v>2</v>
      </c>
      <c r="I6" s="1059">
        <v>5</v>
      </c>
    </row>
    <row r="7" spans="1:17" s="6" customFormat="1" ht="18" customHeight="1">
      <c r="A7" s="532" t="s">
        <v>396</v>
      </c>
      <c r="B7" s="1066">
        <f>SUM(C7:I7)+SUM(B12:I12)</f>
        <v>2</v>
      </c>
      <c r="C7" s="1063" t="s">
        <v>528</v>
      </c>
      <c r="D7" s="1063" t="s">
        <v>528</v>
      </c>
      <c r="E7" s="1063" t="s">
        <v>528</v>
      </c>
      <c r="F7" s="1063" t="s">
        <v>528</v>
      </c>
      <c r="G7" s="1063" t="s">
        <v>528</v>
      </c>
      <c r="H7" s="1063" t="s">
        <v>528</v>
      </c>
      <c r="I7" s="1063" t="s">
        <v>528</v>
      </c>
    </row>
    <row r="8" spans="1:17" s="6" customFormat="1" ht="18" customHeight="1">
      <c r="A8" s="230"/>
      <c r="B8" s="402"/>
      <c r="C8" s="390"/>
      <c r="D8" s="390"/>
      <c r="E8" s="390"/>
      <c r="F8" s="390"/>
      <c r="G8" s="390"/>
      <c r="H8" s="390"/>
      <c r="I8" s="390"/>
      <c r="J8" s="390"/>
      <c r="K8" s="390"/>
      <c r="L8" s="390"/>
      <c r="M8" s="390"/>
      <c r="N8" s="390"/>
      <c r="O8" s="390"/>
      <c r="P8" s="390"/>
      <c r="Q8" s="402"/>
    </row>
    <row r="9" spans="1:17" s="6" customFormat="1" ht="24">
      <c r="A9" s="481"/>
      <c r="B9" s="400" t="s">
        <v>668</v>
      </c>
      <c r="C9" s="1061" t="s">
        <v>669</v>
      </c>
      <c r="D9" s="1061" t="s">
        <v>670</v>
      </c>
      <c r="E9" s="1061" t="s">
        <v>671</v>
      </c>
      <c r="F9" s="1061" t="s">
        <v>672</v>
      </c>
      <c r="G9" s="1061" t="s">
        <v>673</v>
      </c>
      <c r="H9" s="1061" t="s">
        <v>674</v>
      </c>
      <c r="I9" s="1062" t="s">
        <v>675</v>
      </c>
      <c r="J9" s="390"/>
      <c r="K9" s="390"/>
      <c r="L9" s="390"/>
      <c r="M9" s="390"/>
      <c r="N9" s="390"/>
      <c r="O9" s="390"/>
      <c r="P9" s="390"/>
      <c r="Q9" s="402"/>
    </row>
    <row r="10" spans="1:17" s="6" customFormat="1" ht="24">
      <c r="A10" s="826" t="s">
        <v>676</v>
      </c>
      <c r="B10" s="1065">
        <f t="shared" ref="B10:H10" si="1">SUM(B11:B12)</f>
        <v>1</v>
      </c>
      <c r="C10" s="402">
        <f t="shared" si="1"/>
        <v>2</v>
      </c>
      <c r="D10" s="402">
        <f t="shared" si="1"/>
        <v>4</v>
      </c>
      <c r="E10" s="402">
        <f t="shared" si="1"/>
        <v>10</v>
      </c>
      <c r="F10" s="402">
        <f t="shared" si="1"/>
        <v>9</v>
      </c>
      <c r="G10" s="402">
        <f t="shared" si="1"/>
        <v>8</v>
      </c>
      <c r="H10" s="402">
        <f t="shared" si="1"/>
        <v>5</v>
      </c>
      <c r="I10" s="402" t="s">
        <v>528</v>
      </c>
      <c r="J10" s="390"/>
      <c r="K10" s="390"/>
      <c r="L10" s="390"/>
      <c r="M10" s="390"/>
      <c r="N10" s="390"/>
      <c r="O10" s="390"/>
      <c r="P10" s="390"/>
      <c r="Q10" s="402"/>
    </row>
    <row r="11" spans="1:17" s="6" customFormat="1" ht="18" customHeight="1">
      <c r="A11" s="518" t="s">
        <v>395</v>
      </c>
      <c r="B11" s="1056">
        <v>1</v>
      </c>
      <c r="C11" s="1059">
        <v>2</v>
      </c>
      <c r="D11" s="1059">
        <v>4</v>
      </c>
      <c r="E11" s="1059">
        <v>10</v>
      </c>
      <c r="F11" s="1059">
        <v>7</v>
      </c>
      <c r="G11" s="1059">
        <v>8</v>
      </c>
      <c r="H11" s="1059">
        <v>5</v>
      </c>
      <c r="I11" s="1059" t="s">
        <v>528</v>
      </c>
      <c r="J11" s="390"/>
      <c r="K11" s="390"/>
      <c r="L11" s="390"/>
      <c r="M11" s="390"/>
      <c r="N11" s="390"/>
      <c r="O11" s="390"/>
      <c r="P11" s="390"/>
      <c r="Q11" s="402"/>
    </row>
    <row r="12" spans="1:17" s="6" customFormat="1" ht="18" customHeight="1">
      <c r="A12" s="532" t="s">
        <v>396</v>
      </c>
      <c r="B12" s="1067" t="s">
        <v>528</v>
      </c>
      <c r="C12" s="1063" t="s">
        <v>528</v>
      </c>
      <c r="D12" s="1063" t="s">
        <v>528</v>
      </c>
      <c r="E12" s="1063" t="s">
        <v>528</v>
      </c>
      <c r="F12" s="1063">
        <v>2</v>
      </c>
      <c r="G12" s="1063" t="s">
        <v>528</v>
      </c>
      <c r="H12" s="1063" t="s">
        <v>528</v>
      </c>
      <c r="I12" s="1060" t="s">
        <v>528</v>
      </c>
      <c r="J12" s="390"/>
      <c r="K12" s="390"/>
      <c r="L12" s="390"/>
      <c r="M12" s="390"/>
      <c r="N12" s="390"/>
      <c r="O12" s="390"/>
      <c r="P12" s="390"/>
      <c r="Q12" s="402"/>
    </row>
    <row r="13" spans="1:17" s="6" customFormat="1" ht="18" customHeight="1">
      <c r="A13" s="40" t="s">
        <v>677</v>
      </c>
      <c r="B13" s="40"/>
      <c r="C13" s="323"/>
      <c r="D13" s="323"/>
      <c r="E13" s="323"/>
      <c r="F13" s="323"/>
      <c r="G13" s="323"/>
      <c r="I13" s="10" t="s">
        <v>625</v>
      </c>
    </row>
    <row r="14" spans="1:17" s="6" customFormat="1" ht="18" customHeight="1">
      <c r="A14" s="40"/>
      <c r="B14" s="40"/>
      <c r="C14" s="323"/>
      <c r="D14" s="323"/>
      <c r="E14" s="323"/>
      <c r="F14" s="323"/>
      <c r="G14" s="323"/>
      <c r="H14" s="323"/>
      <c r="I14" s="40"/>
      <c r="J14" s="323"/>
      <c r="K14" s="323"/>
      <c r="L14" s="323"/>
      <c r="M14" s="323"/>
      <c r="N14" s="323"/>
      <c r="O14" s="323"/>
      <c r="P14" s="10"/>
    </row>
    <row r="15" spans="1:17" s="6" customFormat="1" ht="18" customHeight="1">
      <c r="A15" s="108"/>
      <c r="B15" s="224"/>
      <c r="C15" s="323"/>
      <c r="D15" s="323"/>
      <c r="E15" s="323"/>
      <c r="F15" s="323"/>
      <c r="G15" s="323"/>
      <c r="H15" s="323"/>
      <c r="I15" s="40"/>
      <c r="J15" s="323"/>
      <c r="K15" s="323"/>
      <c r="L15" s="323"/>
      <c r="M15" s="323"/>
      <c r="N15" s="323"/>
      <c r="O15" s="323"/>
      <c r="P15" s="10"/>
    </row>
    <row r="16" spans="1:17" s="6" customFormat="1" ht="18" customHeight="1">
      <c r="B16" s="194"/>
    </row>
    <row r="18" spans="1:9" s="370" customFormat="1" ht="18" customHeight="1">
      <c r="B18" s="386"/>
    </row>
    <row r="23" spans="1:9" ht="18" customHeight="1">
      <c r="I23" s="387"/>
    </row>
    <row r="24" spans="1:9" ht="18" customHeight="1">
      <c r="I24" s="387"/>
    </row>
    <row r="25" spans="1:9" ht="18" customHeight="1">
      <c r="I25" s="387"/>
    </row>
    <row r="26" spans="1:9" ht="18" customHeight="1">
      <c r="I26" s="387"/>
    </row>
    <row r="29" spans="1:9" ht="18" customHeight="1">
      <c r="A29" s="40"/>
      <c r="B29" s="40"/>
      <c r="H29" s="10"/>
    </row>
    <row r="41" spans="2:2" s="6" customFormat="1" ht="18" customHeight="1">
      <c r="B41" s="194"/>
    </row>
    <row r="46" spans="2:2" s="370" customFormat="1" ht="18" customHeight="1">
      <c r="B46" s="386"/>
    </row>
    <row r="55" spans="2:2" s="6" customFormat="1" ht="18" customHeight="1">
      <c r="B55" s="194"/>
    </row>
  </sheetData>
  <phoneticPr fontId="2"/>
  <pageMargins left="0.39370078740157483" right="0.39370078740157483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I48"/>
  <sheetViews>
    <sheetView zoomScaleNormal="100" zoomScaleSheetLayoutView="100" workbookViewId="0"/>
  </sheetViews>
  <sheetFormatPr defaultRowHeight="18" customHeight="1"/>
  <cols>
    <col min="1" max="1" width="16.25" style="4" customWidth="1"/>
    <col min="2" max="2" width="14.125" style="4" bestFit="1" customWidth="1"/>
    <col min="3" max="3" width="8.5" style="4" bestFit="1" customWidth="1"/>
    <col min="4" max="4" width="9.375" style="4" bestFit="1" customWidth="1"/>
    <col min="5" max="5" width="8.5" style="4" bestFit="1" customWidth="1"/>
    <col min="6" max="6" width="7.625" style="4" bestFit="1" customWidth="1"/>
    <col min="7" max="7" width="8.5" style="4" bestFit="1" customWidth="1"/>
    <col min="8" max="8" width="7.625" style="4" customWidth="1"/>
    <col min="9" max="16384" width="9" style="4"/>
  </cols>
  <sheetData>
    <row r="1" spans="1:9" ht="18" customHeight="1">
      <c r="A1" s="3" t="s">
        <v>692</v>
      </c>
      <c r="B1" s="47"/>
    </row>
    <row r="2" spans="1:9" s="6" customFormat="1" ht="18" customHeight="1">
      <c r="A2" s="5"/>
      <c r="B2" s="5"/>
      <c r="H2" s="10" t="s">
        <v>627</v>
      </c>
    </row>
    <row r="3" spans="1:9" s="6" customFormat="1" ht="18" customHeight="1">
      <c r="A3" s="1158" t="s">
        <v>693</v>
      </c>
      <c r="B3" s="1161" t="s">
        <v>694</v>
      </c>
      <c r="C3" s="1164" t="s">
        <v>695</v>
      </c>
      <c r="D3" s="1164"/>
      <c r="E3" s="1164" t="s">
        <v>62</v>
      </c>
      <c r="F3" s="1164"/>
      <c r="G3" s="1164" t="s">
        <v>629</v>
      </c>
      <c r="H3" s="1185"/>
    </row>
    <row r="4" spans="1:9" s="6" customFormat="1" ht="18" customHeight="1">
      <c r="A4" s="1160"/>
      <c r="B4" s="1199"/>
      <c r="C4" s="249" t="s">
        <v>632</v>
      </c>
      <c r="D4" s="403" t="s">
        <v>696</v>
      </c>
      <c r="E4" s="249" t="s">
        <v>632</v>
      </c>
      <c r="F4" s="328" t="s">
        <v>631</v>
      </c>
      <c r="G4" s="249" t="s">
        <v>632</v>
      </c>
      <c r="H4" s="404" t="s">
        <v>631</v>
      </c>
    </row>
    <row r="5" spans="1:9" s="6" customFormat="1" ht="18" customHeight="1">
      <c r="A5" s="405" t="s">
        <v>697</v>
      </c>
      <c r="B5" s="406" t="s">
        <v>698</v>
      </c>
      <c r="C5" s="407" t="s">
        <v>699</v>
      </c>
      <c r="D5" s="407" t="s">
        <v>699</v>
      </c>
      <c r="E5" s="407" t="s">
        <v>699</v>
      </c>
      <c r="F5" s="407" t="s">
        <v>699</v>
      </c>
      <c r="G5" s="407" t="s">
        <v>699</v>
      </c>
      <c r="H5" s="407" t="s">
        <v>699</v>
      </c>
    </row>
    <row r="6" spans="1:9" s="6" customFormat="1" ht="18" customHeight="1">
      <c r="A6" s="408" t="s">
        <v>700</v>
      </c>
      <c r="B6" s="46">
        <v>35780</v>
      </c>
      <c r="C6" s="46">
        <v>172</v>
      </c>
      <c r="D6" s="46">
        <v>34894</v>
      </c>
      <c r="E6" s="46">
        <v>27</v>
      </c>
      <c r="F6" s="46">
        <v>714</v>
      </c>
      <c r="G6" s="46">
        <v>10</v>
      </c>
      <c r="H6" s="46">
        <v>172</v>
      </c>
    </row>
    <row r="7" spans="1:9" s="6" customFormat="1" ht="18" customHeight="1">
      <c r="A7" s="409" t="s">
        <v>701</v>
      </c>
      <c r="B7" s="410">
        <v>22983</v>
      </c>
      <c r="C7" s="31">
        <v>200</v>
      </c>
      <c r="D7" s="31">
        <v>21175</v>
      </c>
      <c r="E7" s="31">
        <v>63</v>
      </c>
      <c r="F7" s="31">
        <v>1330</v>
      </c>
      <c r="G7" s="31">
        <v>24</v>
      </c>
      <c r="H7" s="31">
        <v>478</v>
      </c>
    </row>
    <row r="8" spans="1:9" s="6" customFormat="1" ht="18" customHeight="1">
      <c r="A8" s="411" t="s">
        <v>702</v>
      </c>
      <c r="B8" s="412" t="s">
        <v>698</v>
      </c>
      <c r="C8" s="207" t="s">
        <v>699</v>
      </c>
      <c r="D8" s="207" t="s">
        <v>699</v>
      </c>
      <c r="E8" s="207" t="s">
        <v>699</v>
      </c>
      <c r="F8" s="207" t="s">
        <v>699</v>
      </c>
      <c r="G8" s="207" t="s">
        <v>699</v>
      </c>
      <c r="H8" s="207" t="s">
        <v>699</v>
      </c>
    </row>
    <row r="9" spans="1:9" s="6" customFormat="1" ht="18" customHeight="1">
      <c r="A9" s="413" t="s">
        <v>703</v>
      </c>
      <c r="B9" s="31">
        <v>14611</v>
      </c>
      <c r="C9" s="31">
        <v>150</v>
      </c>
      <c r="D9" s="31">
        <v>11958</v>
      </c>
      <c r="E9" s="31">
        <v>64</v>
      </c>
      <c r="F9" s="31">
        <v>1139</v>
      </c>
      <c r="G9" s="31">
        <v>29</v>
      </c>
      <c r="H9" s="31">
        <v>1514</v>
      </c>
    </row>
    <row r="10" spans="1:9" s="6" customFormat="1" ht="18" customHeight="1">
      <c r="A10" s="411" t="s">
        <v>704</v>
      </c>
      <c r="B10" s="414">
        <v>27120</v>
      </c>
      <c r="C10" s="46">
        <v>219</v>
      </c>
      <c r="D10" s="46">
        <v>25575</v>
      </c>
      <c r="E10" s="46">
        <v>66</v>
      </c>
      <c r="F10" s="46">
        <v>1010</v>
      </c>
      <c r="G10" s="46">
        <v>23</v>
      </c>
      <c r="H10" s="46">
        <v>535</v>
      </c>
    </row>
    <row r="11" spans="1:9" s="6" customFormat="1" ht="18" customHeight="1">
      <c r="A11" s="415" t="s">
        <v>705</v>
      </c>
      <c r="B11" s="39">
        <v>107869</v>
      </c>
      <c r="C11" s="39">
        <v>820</v>
      </c>
      <c r="D11" s="39">
        <v>99716</v>
      </c>
      <c r="E11" s="39">
        <v>262</v>
      </c>
      <c r="F11" s="39">
        <v>4974</v>
      </c>
      <c r="G11" s="39">
        <v>111</v>
      </c>
      <c r="H11" s="39">
        <v>3179</v>
      </c>
    </row>
    <row r="12" spans="1:9" s="6" customFormat="1" ht="18" customHeight="1">
      <c r="A12" s="40" t="s">
        <v>636</v>
      </c>
      <c r="B12" s="40"/>
      <c r="H12" s="10" t="s">
        <v>625</v>
      </c>
    </row>
    <row r="13" spans="1:9" s="6" customFormat="1" ht="18" customHeight="1">
      <c r="A13" s="40"/>
      <c r="B13" s="40"/>
      <c r="H13" s="10"/>
    </row>
    <row r="14" spans="1:9" s="6" customFormat="1" ht="18" customHeight="1"/>
    <row r="16" spans="1:9" s="6" customFormat="1" ht="18" customHeight="1">
      <c r="I16" s="194"/>
    </row>
    <row r="17" spans="9:9" s="6" customFormat="1" ht="18" customHeight="1">
      <c r="I17" s="194"/>
    </row>
    <row r="18" spans="9:9" s="6" customFormat="1" ht="18" customHeight="1">
      <c r="I18" s="194"/>
    </row>
    <row r="19" spans="9:9" s="6" customFormat="1" ht="18" customHeight="1">
      <c r="I19" s="194"/>
    </row>
    <row r="20" spans="9:9" s="6" customFormat="1" ht="18" customHeight="1">
      <c r="I20" s="194"/>
    </row>
    <row r="21" spans="9:9" s="6" customFormat="1" ht="18" customHeight="1">
      <c r="I21" s="194"/>
    </row>
    <row r="22" spans="9:9" s="6" customFormat="1" ht="18" customHeight="1">
      <c r="I22" s="194"/>
    </row>
    <row r="23" spans="9:9" s="6" customFormat="1" ht="18" customHeight="1">
      <c r="I23" s="194"/>
    </row>
    <row r="24" spans="9:9" s="6" customFormat="1" ht="18" customHeight="1">
      <c r="I24" s="194"/>
    </row>
    <row r="25" spans="9:9" s="6" customFormat="1" ht="18" customHeight="1">
      <c r="I25" s="194"/>
    </row>
    <row r="26" spans="9:9" s="6" customFormat="1" ht="18" customHeight="1">
      <c r="I26" s="194"/>
    </row>
    <row r="27" spans="9:9" s="6" customFormat="1" ht="18" customHeight="1">
      <c r="I27" s="194"/>
    </row>
    <row r="28" spans="9:9" s="6" customFormat="1" ht="18" customHeight="1">
      <c r="I28" s="194"/>
    </row>
    <row r="29" spans="9:9" s="6" customFormat="1" ht="18" customHeight="1">
      <c r="I29" s="194"/>
    </row>
    <row r="30" spans="9:9" s="6" customFormat="1" ht="18" customHeight="1">
      <c r="I30" s="194"/>
    </row>
    <row r="31" spans="9:9" s="6" customFormat="1" ht="18" customHeight="1">
      <c r="I31" s="194"/>
    </row>
    <row r="32" spans="9:9" s="6" customFormat="1" ht="18" customHeight="1">
      <c r="I32" s="194"/>
    </row>
    <row r="33" spans="9:9" s="6" customFormat="1" ht="18" customHeight="1">
      <c r="I33" s="194"/>
    </row>
    <row r="34" spans="9:9" s="6" customFormat="1" ht="18" customHeight="1">
      <c r="I34" s="194"/>
    </row>
    <row r="35" spans="9:9" s="6" customFormat="1" ht="18" customHeight="1">
      <c r="I35" s="194"/>
    </row>
    <row r="36" spans="9:9" s="6" customFormat="1" ht="18" customHeight="1">
      <c r="I36" s="194"/>
    </row>
    <row r="37" spans="9:9" s="6" customFormat="1" ht="18" customHeight="1">
      <c r="I37" s="194"/>
    </row>
    <row r="38" spans="9:9" s="6" customFormat="1" ht="18" customHeight="1">
      <c r="I38" s="194"/>
    </row>
    <row r="39" spans="9:9" s="6" customFormat="1" ht="18" customHeight="1">
      <c r="I39" s="194"/>
    </row>
    <row r="40" spans="9:9" s="6" customFormat="1" ht="18" customHeight="1">
      <c r="I40" s="194"/>
    </row>
    <row r="41" spans="9:9" s="6" customFormat="1" ht="18" customHeight="1">
      <c r="I41" s="194"/>
    </row>
    <row r="42" spans="9:9" s="6" customFormat="1" ht="18" customHeight="1">
      <c r="I42" s="194"/>
    </row>
    <row r="43" spans="9:9" s="6" customFormat="1" ht="18" customHeight="1">
      <c r="I43" s="194"/>
    </row>
    <row r="44" spans="9:9" s="6" customFormat="1" ht="18" customHeight="1">
      <c r="I44" s="194"/>
    </row>
    <row r="45" spans="9:9" s="6" customFormat="1" ht="18" customHeight="1">
      <c r="I45" s="194"/>
    </row>
    <row r="46" spans="9:9" s="6" customFormat="1" ht="18" customHeight="1">
      <c r="I46" s="194"/>
    </row>
    <row r="47" spans="9:9" s="6" customFormat="1" ht="18" customHeight="1">
      <c r="I47" s="194"/>
    </row>
    <row r="48" spans="9:9" s="6" customFormat="1" ht="18" customHeight="1">
      <c r="I48" s="194"/>
    </row>
  </sheetData>
  <mergeCells count="5">
    <mergeCell ref="A3:A4"/>
    <mergeCell ref="B3:B4"/>
    <mergeCell ref="C3:D3"/>
    <mergeCell ref="E3:F3"/>
    <mergeCell ref="G3:H3"/>
  </mergeCells>
  <phoneticPr fontId="2"/>
  <pageMargins left="0.39370078740157483" right="0.39370078740157483" top="0.55118110236220474" bottom="0.55118110236220474" header="0.19685039370078741" footer="0.19685039370078741"/>
  <pageSetup paperSize="9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E114"/>
  <sheetViews>
    <sheetView workbookViewId="0"/>
  </sheetViews>
  <sheetFormatPr defaultRowHeight="18" customHeight="1"/>
  <cols>
    <col min="1" max="1" width="13.25" style="4" customWidth="1"/>
    <col min="2" max="4" width="12.75" style="4" customWidth="1"/>
    <col min="5" max="5" width="1.25" style="4" customWidth="1"/>
    <col min="6" max="16384" width="9" style="4"/>
  </cols>
  <sheetData>
    <row r="1" spans="1:5" ht="18" customHeight="1">
      <c r="A1" s="3" t="s">
        <v>706</v>
      </c>
    </row>
    <row r="2" spans="1:5" s="6" customFormat="1" ht="18" customHeight="1">
      <c r="A2" s="5"/>
      <c r="D2" s="10" t="s">
        <v>707</v>
      </c>
    </row>
    <row r="3" spans="1:5" s="6" customFormat="1" ht="18" customHeight="1">
      <c r="A3" s="325" t="s">
        <v>693</v>
      </c>
      <c r="B3" s="319" t="s">
        <v>708</v>
      </c>
      <c r="C3" s="319" t="s">
        <v>709</v>
      </c>
      <c r="D3" s="318" t="s">
        <v>710</v>
      </c>
      <c r="E3" s="337"/>
    </row>
    <row r="4" spans="1:5" s="6" customFormat="1" ht="18" customHeight="1">
      <c r="A4" s="14" t="s">
        <v>697</v>
      </c>
      <c r="B4" s="31">
        <v>173</v>
      </c>
      <c r="C4" s="31">
        <v>82</v>
      </c>
      <c r="D4" s="31">
        <v>91</v>
      </c>
    </row>
    <row r="5" spans="1:5" s="6" customFormat="1" ht="18" customHeight="1">
      <c r="A5" s="56" t="s">
        <v>700</v>
      </c>
      <c r="B5" s="46">
        <v>282</v>
      </c>
      <c r="C5" s="46">
        <v>171</v>
      </c>
      <c r="D5" s="46">
        <v>111</v>
      </c>
    </row>
    <row r="6" spans="1:5" s="6" customFormat="1" ht="18" customHeight="1">
      <c r="A6" s="15" t="s">
        <v>701</v>
      </c>
      <c r="B6" s="31">
        <v>284</v>
      </c>
      <c r="C6" s="31">
        <v>204</v>
      </c>
      <c r="D6" s="31">
        <v>80</v>
      </c>
    </row>
    <row r="7" spans="1:5" s="6" customFormat="1" ht="18" customHeight="1">
      <c r="A7" s="56" t="s">
        <v>702</v>
      </c>
      <c r="B7" s="46">
        <v>5</v>
      </c>
      <c r="C7" s="46">
        <v>2</v>
      </c>
      <c r="D7" s="46">
        <v>3</v>
      </c>
    </row>
    <row r="8" spans="1:5" s="6" customFormat="1" ht="18" customHeight="1">
      <c r="A8" s="15" t="s">
        <v>703</v>
      </c>
      <c r="B8" s="31">
        <v>224</v>
      </c>
      <c r="C8" s="31">
        <v>148</v>
      </c>
      <c r="D8" s="31">
        <v>76</v>
      </c>
    </row>
    <row r="9" spans="1:5" s="6" customFormat="1" ht="18" customHeight="1">
      <c r="A9" s="56" t="s">
        <v>704</v>
      </c>
      <c r="B9" s="46">
        <v>350</v>
      </c>
      <c r="C9" s="46">
        <v>218</v>
      </c>
      <c r="D9" s="46">
        <v>132</v>
      </c>
    </row>
    <row r="10" spans="1:5" s="6" customFormat="1" ht="18" customHeight="1">
      <c r="A10" s="341" t="s">
        <v>660</v>
      </c>
      <c r="B10" s="39">
        <v>1318</v>
      </c>
      <c r="C10" s="39">
        <v>825</v>
      </c>
      <c r="D10" s="39">
        <v>493</v>
      </c>
    </row>
    <row r="11" spans="1:5" s="6" customFormat="1" ht="18" customHeight="1">
      <c r="A11" s="40" t="s">
        <v>636</v>
      </c>
      <c r="D11" s="10" t="s">
        <v>625</v>
      </c>
    </row>
    <row r="12" spans="1:5" s="6" customFormat="1" ht="18" customHeight="1"/>
    <row r="13" spans="1:5" s="6" customFormat="1" ht="18" customHeight="1"/>
    <row r="14" spans="1:5" s="6" customFormat="1" ht="18" customHeight="1"/>
    <row r="15" spans="1:5" s="6" customFormat="1" ht="18" customHeight="1"/>
    <row r="16" spans="1:5" s="6" customFormat="1" ht="18" customHeight="1"/>
    <row r="17" s="6" customFormat="1" ht="18" customHeight="1"/>
    <row r="18" s="6" customFormat="1" ht="18" customHeight="1"/>
    <row r="19" s="6" customFormat="1" ht="18" customHeight="1"/>
    <row r="20" s="6" customFormat="1" ht="18" customHeight="1"/>
    <row r="21" s="6" customFormat="1" ht="18" customHeight="1"/>
    <row r="22" s="6" customFormat="1" ht="18" customHeight="1"/>
    <row r="23" s="6" customFormat="1" ht="18" customHeight="1"/>
    <row r="24" s="6" customFormat="1" ht="18" customHeight="1"/>
    <row r="25" s="6" customFormat="1" ht="18" customHeight="1"/>
    <row r="26" s="6" customFormat="1" ht="18" customHeight="1"/>
    <row r="27" s="6" customFormat="1" ht="18" customHeight="1"/>
    <row r="28" s="6" customFormat="1" ht="18" customHeight="1"/>
    <row r="29" s="6" customFormat="1" ht="18" customHeight="1"/>
    <row r="30" s="6" customFormat="1" ht="18" customHeight="1"/>
    <row r="31" s="6" customFormat="1" ht="18" customHeight="1"/>
    <row r="32" s="6" customFormat="1" ht="18" customHeight="1"/>
    <row r="33" s="6" customFormat="1" ht="18" customHeight="1"/>
    <row r="34" s="6" customFormat="1" ht="18" customHeight="1"/>
    <row r="35" s="6" customFormat="1" ht="18" customHeight="1"/>
    <row r="36" s="6" customFormat="1" ht="18" customHeight="1"/>
    <row r="37" s="6" customFormat="1" ht="18" customHeight="1"/>
    <row r="38" s="6" customFormat="1" ht="18" customHeight="1"/>
    <row r="39" s="6" customFormat="1" ht="18" customHeight="1"/>
    <row r="40" s="6" customFormat="1" ht="18" customHeight="1"/>
    <row r="41" s="6" customFormat="1" ht="18" customHeight="1"/>
    <row r="42" s="6" customFormat="1" ht="18" customHeight="1"/>
    <row r="43" s="6" customFormat="1" ht="18" customHeight="1"/>
    <row r="44" s="6" customFormat="1" ht="18" customHeight="1"/>
    <row r="45" s="6" customFormat="1" ht="18" customHeight="1"/>
    <row r="46" s="6" customFormat="1" ht="18" customHeight="1"/>
    <row r="47" s="6" customFormat="1" ht="18" customHeight="1"/>
    <row r="48" s="6" customFormat="1" ht="18" customHeight="1"/>
    <row r="49" s="6" customFormat="1" ht="18" customHeight="1"/>
    <row r="50" s="6" customFormat="1" ht="18" customHeight="1"/>
    <row r="51" s="6" customFormat="1" ht="18" customHeight="1"/>
    <row r="52" s="6" customFormat="1" ht="18" customHeight="1"/>
    <row r="53" s="6" customFormat="1" ht="18" customHeight="1"/>
    <row r="54" s="6" customFormat="1" ht="18" customHeight="1"/>
    <row r="55" s="6" customFormat="1" ht="18" customHeight="1"/>
    <row r="56" s="6" customFormat="1" ht="18" customHeight="1"/>
    <row r="57" s="6" customFormat="1" ht="18" customHeight="1"/>
    <row r="58" s="6" customFormat="1" ht="18" customHeight="1"/>
    <row r="59" s="6" customFormat="1" ht="18" customHeight="1"/>
    <row r="60" s="6" customFormat="1" ht="18" customHeight="1"/>
    <row r="61" s="6" customFormat="1" ht="18" customHeight="1"/>
    <row r="62" s="6" customFormat="1" ht="18" customHeight="1"/>
    <row r="63" s="6" customFormat="1" ht="18" customHeight="1"/>
    <row r="64" s="6" customFormat="1" ht="18" customHeight="1"/>
    <row r="65" s="6" customFormat="1" ht="18" customHeight="1"/>
    <row r="66" s="6" customFormat="1" ht="18" customHeight="1"/>
    <row r="67" s="6" customFormat="1" ht="18" customHeight="1"/>
    <row r="68" s="6" customFormat="1" ht="18" customHeight="1"/>
    <row r="69" s="6" customFormat="1" ht="18" customHeight="1"/>
    <row r="70" s="6" customFormat="1" ht="18" customHeight="1"/>
    <row r="71" s="6" customFormat="1" ht="18" customHeight="1"/>
    <row r="72" s="6" customFormat="1" ht="18" customHeight="1"/>
    <row r="73" s="6" customFormat="1" ht="18" customHeight="1"/>
    <row r="74" s="6" customFormat="1" ht="18" customHeight="1"/>
    <row r="75" s="6" customFormat="1" ht="18" customHeight="1"/>
    <row r="76" s="6" customFormat="1" ht="18" customHeight="1"/>
    <row r="77" s="6" customFormat="1" ht="18" customHeight="1"/>
    <row r="78" s="6" customFormat="1" ht="18" customHeight="1"/>
    <row r="79" s="6" customFormat="1" ht="18" customHeight="1"/>
    <row r="80" s="6" customFormat="1" ht="18" customHeight="1"/>
    <row r="81" s="6" customFormat="1" ht="18" customHeight="1"/>
    <row r="82" s="6" customFormat="1" ht="18" customHeight="1"/>
    <row r="83" s="6" customFormat="1" ht="18" customHeight="1"/>
    <row r="84" s="6" customFormat="1" ht="18" customHeight="1"/>
    <row r="85" s="6" customFormat="1" ht="18" customHeight="1"/>
    <row r="86" s="6" customFormat="1" ht="18" customHeight="1"/>
    <row r="87" s="6" customFormat="1" ht="18" customHeight="1"/>
    <row r="88" s="6" customFormat="1" ht="18" customHeight="1"/>
    <row r="89" s="6" customFormat="1" ht="18" customHeight="1"/>
    <row r="90" s="6" customFormat="1" ht="18" customHeight="1"/>
    <row r="91" s="6" customFormat="1" ht="18" customHeight="1"/>
    <row r="92" s="6" customFormat="1" ht="18" customHeight="1"/>
    <row r="93" s="6" customFormat="1" ht="18" customHeight="1"/>
    <row r="94" s="6" customFormat="1" ht="18" customHeight="1"/>
    <row r="95" s="6" customFormat="1" ht="18" customHeight="1"/>
    <row r="96" s="6" customFormat="1" ht="18" customHeight="1"/>
    <row r="97" s="6" customFormat="1" ht="18" customHeight="1"/>
    <row r="98" s="6" customFormat="1" ht="18" customHeight="1"/>
    <row r="99" s="6" customFormat="1" ht="18" customHeight="1"/>
    <row r="100" s="6" customFormat="1" ht="18" customHeight="1"/>
    <row r="101" s="6" customFormat="1" ht="18" customHeight="1"/>
    <row r="102" s="6" customFormat="1" ht="18" customHeight="1"/>
    <row r="103" s="6" customFormat="1" ht="18" customHeight="1"/>
    <row r="104" s="6" customFormat="1" ht="18" customHeight="1"/>
    <row r="105" s="6" customFormat="1" ht="18" customHeight="1"/>
    <row r="106" s="6" customFormat="1" ht="18" customHeight="1"/>
    <row r="107" s="6" customFormat="1" ht="18" customHeight="1"/>
    <row r="108" s="6" customFormat="1" ht="18" customHeight="1"/>
    <row r="109" s="6" customFormat="1" ht="18" customHeight="1"/>
    <row r="110" s="6" customFormat="1" ht="18" customHeight="1"/>
    <row r="111" s="6" customFormat="1" ht="18" customHeight="1"/>
    <row r="112" s="6" customFormat="1" ht="18" customHeight="1"/>
    <row r="113" s="6" customFormat="1" ht="18" customHeight="1"/>
    <row r="114" s="6" customFormat="1" ht="18" customHeight="1"/>
  </sheetData>
  <phoneticPr fontId="2"/>
  <pageMargins left="0.70866141732283472" right="0.70866141732283472" top="0.9055118110236221" bottom="0.86614173228346458" header="0.51181102362204722" footer="0.51181102362204722"/>
  <pageSetup paperSize="9" orientation="portrait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P15"/>
  <sheetViews>
    <sheetView workbookViewId="0"/>
  </sheetViews>
  <sheetFormatPr defaultRowHeight="18" customHeight="1"/>
  <cols>
    <col min="1" max="16" width="10.5" style="417" customWidth="1"/>
    <col min="17" max="16384" width="9" style="417"/>
  </cols>
  <sheetData>
    <row r="1" spans="1:16" ht="18" customHeight="1">
      <c r="A1" s="416" t="s">
        <v>727</v>
      </c>
    </row>
    <row r="2" spans="1:16" s="419" customFormat="1" ht="18" customHeight="1">
      <c r="A2" s="418"/>
      <c r="P2" s="420" t="s">
        <v>742</v>
      </c>
    </row>
    <row r="3" spans="1:16" s="419" customFormat="1" ht="18" customHeight="1">
      <c r="A3" s="1228" t="s">
        <v>2283</v>
      </c>
      <c r="B3" s="1230" t="s">
        <v>137</v>
      </c>
      <c r="C3" s="1232" t="s">
        <v>711</v>
      </c>
      <c r="D3" s="1233"/>
      <c r="E3" s="1233"/>
      <c r="F3" s="1233"/>
      <c r="G3" s="1233"/>
      <c r="H3" s="1233"/>
      <c r="I3" s="1233"/>
      <c r="J3" s="1233"/>
      <c r="K3" s="1233"/>
      <c r="L3" s="1233"/>
      <c r="M3" s="1233"/>
      <c r="N3" s="1233"/>
      <c r="O3" s="1228"/>
      <c r="P3" s="1234" t="s">
        <v>710</v>
      </c>
    </row>
    <row r="4" spans="1:16" s="419" customFormat="1" ht="18" customHeight="1">
      <c r="A4" s="1229"/>
      <c r="B4" s="1231"/>
      <c r="C4" s="421" t="s">
        <v>60</v>
      </c>
      <c r="D4" s="421" t="s">
        <v>712</v>
      </c>
      <c r="E4" s="421" t="s">
        <v>713</v>
      </c>
      <c r="F4" s="421" t="s">
        <v>714</v>
      </c>
      <c r="G4" s="421" t="s">
        <v>715</v>
      </c>
      <c r="H4" s="421" t="s">
        <v>716</v>
      </c>
      <c r="I4" s="421" t="s">
        <v>717</v>
      </c>
      <c r="J4" s="421" t="s">
        <v>718</v>
      </c>
      <c r="K4" s="421" t="s">
        <v>719</v>
      </c>
      <c r="L4" s="421" t="s">
        <v>720</v>
      </c>
      <c r="M4" s="421" t="s">
        <v>721</v>
      </c>
      <c r="N4" s="422" t="s">
        <v>722</v>
      </c>
      <c r="O4" s="421" t="s">
        <v>723</v>
      </c>
      <c r="P4" s="1235"/>
    </row>
    <row r="5" spans="1:16" s="419" customFormat="1" ht="18" customHeight="1">
      <c r="A5" s="1068" t="s">
        <v>724</v>
      </c>
      <c r="B5" s="1094">
        <f>SUM(C5,P5)</f>
        <v>2047</v>
      </c>
      <c r="C5" s="1071">
        <f>SUM(D5:O5)</f>
        <v>1558</v>
      </c>
      <c r="D5" s="424">
        <v>7</v>
      </c>
      <c r="E5" s="425">
        <v>0</v>
      </c>
      <c r="F5" s="424">
        <v>399</v>
      </c>
      <c r="G5" s="424">
        <v>777</v>
      </c>
      <c r="H5" s="424">
        <v>264</v>
      </c>
      <c r="I5" s="424">
        <v>66</v>
      </c>
      <c r="J5" s="424">
        <v>20</v>
      </c>
      <c r="K5" s="424">
        <v>6</v>
      </c>
      <c r="L5" s="424">
        <v>14</v>
      </c>
      <c r="M5" s="424">
        <v>1</v>
      </c>
      <c r="N5" s="424">
        <v>3</v>
      </c>
      <c r="O5" s="424">
        <v>1</v>
      </c>
      <c r="P5" s="426">
        <v>489</v>
      </c>
    </row>
    <row r="6" spans="1:16" s="430" customFormat="1" ht="18" customHeight="1">
      <c r="A6" s="1069" t="s">
        <v>725</v>
      </c>
      <c r="B6" s="429">
        <f>SUM(C6,P6)</f>
        <v>1935</v>
      </c>
      <c r="C6" s="427">
        <f>SUM(D6:O6)</f>
        <v>1388</v>
      </c>
      <c r="D6" s="428">
        <v>0</v>
      </c>
      <c r="E6" s="427">
        <v>9</v>
      </c>
      <c r="F6" s="427">
        <v>339</v>
      </c>
      <c r="G6" s="427">
        <v>673</v>
      </c>
      <c r="H6" s="427">
        <v>246</v>
      </c>
      <c r="I6" s="427">
        <v>63</v>
      </c>
      <c r="J6" s="1236">
        <v>37</v>
      </c>
      <c r="K6" s="1237"/>
      <c r="L6" s="1236">
        <v>13</v>
      </c>
      <c r="M6" s="1237"/>
      <c r="N6" s="1236">
        <v>8</v>
      </c>
      <c r="O6" s="1237"/>
      <c r="P6" s="429">
        <v>547</v>
      </c>
    </row>
    <row r="7" spans="1:16" s="430" customFormat="1" ht="18" customHeight="1">
      <c r="A7" s="431" t="s">
        <v>726</v>
      </c>
      <c r="B7" s="1072">
        <f>SUM(C7,P7)</f>
        <v>1800</v>
      </c>
      <c r="C7" s="423">
        <f>SUM(D7:O7)</f>
        <v>1242</v>
      </c>
      <c r="D7" s="425">
        <v>0</v>
      </c>
      <c r="E7" s="432">
        <v>9</v>
      </c>
      <c r="F7" s="423">
        <v>269</v>
      </c>
      <c r="G7" s="432">
        <v>623</v>
      </c>
      <c r="H7" s="423">
        <v>207</v>
      </c>
      <c r="I7" s="423">
        <v>69</v>
      </c>
      <c r="J7" s="1240">
        <v>44</v>
      </c>
      <c r="K7" s="1240"/>
      <c r="L7" s="1241">
        <v>15</v>
      </c>
      <c r="M7" s="1242"/>
      <c r="N7" s="1241">
        <v>6</v>
      </c>
      <c r="O7" s="1242"/>
      <c r="P7" s="432">
        <v>558</v>
      </c>
    </row>
    <row r="8" spans="1:16" s="430" customFormat="1" ht="18" customHeight="1">
      <c r="A8" s="1069" t="s">
        <v>157</v>
      </c>
      <c r="B8" s="429">
        <f>SUM(C8,P8)</f>
        <v>1558</v>
      </c>
      <c r="C8" s="427">
        <f>SUM(D8:O8)</f>
        <v>1039</v>
      </c>
      <c r="D8" s="428">
        <v>0</v>
      </c>
      <c r="E8" s="427">
        <v>7</v>
      </c>
      <c r="F8" s="427">
        <v>223</v>
      </c>
      <c r="G8" s="427">
        <v>498</v>
      </c>
      <c r="H8" s="427">
        <v>184</v>
      </c>
      <c r="I8" s="427">
        <v>53</v>
      </c>
      <c r="J8" s="1236">
        <v>42</v>
      </c>
      <c r="K8" s="1237"/>
      <c r="L8" s="1236">
        <v>21</v>
      </c>
      <c r="M8" s="1237"/>
      <c r="N8" s="1236">
        <v>11</v>
      </c>
      <c r="O8" s="1237"/>
      <c r="P8" s="429">
        <v>519</v>
      </c>
    </row>
    <row r="9" spans="1:16" s="419" customFormat="1" ht="18" customHeight="1">
      <c r="A9" s="1070" t="s">
        <v>158</v>
      </c>
      <c r="B9" s="434">
        <v>1320</v>
      </c>
      <c r="C9" s="433">
        <v>827</v>
      </c>
      <c r="D9" s="1102"/>
      <c r="E9" s="1103"/>
      <c r="F9" s="1103"/>
      <c r="G9" s="1103"/>
      <c r="H9" s="1103"/>
      <c r="I9" s="1103"/>
      <c r="J9" s="1238"/>
      <c r="K9" s="1239"/>
      <c r="L9" s="1238"/>
      <c r="M9" s="1239"/>
      <c r="N9" s="1238"/>
      <c r="O9" s="1239"/>
      <c r="P9" s="434">
        <v>493</v>
      </c>
    </row>
    <row r="10" spans="1:16" s="419" customFormat="1" ht="18" customHeight="1">
      <c r="A10" s="435" t="s">
        <v>624</v>
      </c>
      <c r="B10" s="436"/>
      <c r="C10" s="436"/>
      <c r="D10" s="437"/>
      <c r="E10" s="437"/>
      <c r="F10" s="437"/>
      <c r="G10" s="437"/>
      <c r="H10" s="437"/>
      <c r="I10" s="437"/>
      <c r="J10" s="437"/>
      <c r="K10" s="437"/>
      <c r="L10" s="437"/>
      <c r="M10" s="437"/>
      <c r="N10" s="437"/>
      <c r="O10" s="437"/>
      <c r="P10" s="438" t="s">
        <v>625</v>
      </c>
    </row>
    <row r="11" spans="1:16" s="419" customFormat="1" ht="18" customHeight="1">
      <c r="A11" s="435" t="s">
        <v>2284</v>
      </c>
      <c r="B11" s="436"/>
      <c r="C11" s="436"/>
      <c r="D11" s="437"/>
      <c r="E11" s="437"/>
      <c r="F11" s="437"/>
      <c r="G11" s="437"/>
      <c r="H11" s="437"/>
      <c r="I11" s="437"/>
      <c r="J11" s="437"/>
      <c r="K11" s="437"/>
      <c r="L11" s="437"/>
      <c r="M11" s="437"/>
      <c r="N11" s="437"/>
      <c r="O11" s="437"/>
      <c r="P11" s="437"/>
    </row>
    <row r="12" spans="1:16" s="419" customFormat="1" ht="18" customHeight="1"/>
    <row r="13" spans="1:16" s="419" customFormat="1" ht="18" customHeight="1">
      <c r="A13" s="435"/>
    </row>
    <row r="14" spans="1:16" s="419" customFormat="1" ht="18" customHeight="1"/>
    <row r="15" spans="1:16" s="419" customFormat="1" ht="18" customHeight="1"/>
  </sheetData>
  <mergeCells count="16">
    <mergeCell ref="J9:K9"/>
    <mergeCell ref="L9:M9"/>
    <mergeCell ref="N9:O9"/>
    <mergeCell ref="J7:K7"/>
    <mergeCell ref="L7:M7"/>
    <mergeCell ref="N7:O7"/>
    <mergeCell ref="J8:K8"/>
    <mergeCell ref="L8:M8"/>
    <mergeCell ref="N8:O8"/>
    <mergeCell ref="A3:A4"/>
    <mergeCell ref="B3:B4"/>
    <mergeCell ref="C3:O3"/>
    <mergeCell ref="P3:P4"/>
    <mergeCell ref="J6:K6"/>
    <mergeCell ref="L6:M6"/>
    <mergeCell ref="N6:O6"/>
  </mergeCells>
  <phoneticPr fontId="2"/>
  <pageMargins left="0.75" right="0.75" top="1" bottom="1" header="0.51200000000000001" footer="0.51200000000000001"/>
  <pageSetup paperSize="8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Q13"/>
  <sheetViews>
    <sheetView workbookViewId="0"/>
  </sheetViews>
  <sheetFormatPr defaultRowHeight="18" customHeight="1"/>
  <cols>
    <col min="1" max="1" width="11.125" style="4" customWidth="1"/>
    <col min="2" max="15" width="12.25" style="4" customWidth="1"/>
    <col min="16" max="16384" width="9" style="4"/>
  </cols>
  <sheetData>
    <row r="1" spans="1:17" ht="18" customHeight="1">
      <c r="A1" s="3" t="s">
        <v>728</v>
      </c>
      <c r="O1" s="109"/>
    </row>
    <row r="2" spans="1:17" s="6" customFormat="1" ht="18" customHeight="1">
      <c r="A2" s="5"/>
      <c r="O2" s="10" t="s">
        <v>742</v>
      </c>
    </row>
    <row r="3" spans="1:17" s="265" customFormat="1" ht="18" customHeight="1">
      <c r="A3" s="258" t="s">
        <v>33</v>
      </c>
      <c r="B3" s="371" t="s">
        <v>137</v>
      </c>
      <c r="C3" s="371" t="s">
        <v>729</v>
      </c>
      <c r="D3" s="439" t="s">
        <v>730</v>
      </c>
      <c r="E3" s="371" t="s">
        <v>731</v>
      </c>
      <c r="F3" s="371" t="s">
        <v>732</v>
      </c>
      <c r="G3" s="371" t="s">
        <v>733</v>
      </c>
      <c r="H3" s="371" t="s">
        <v>734</v>
      </c>
      <c r="I3" s="371" t="s">
        <v>735</v>
      </c>
      <c r="J3" s="371" t="s">
        <v>736</v>
      </c>
      <c r="K3" s="439" t="s">
        <v>737</v>
      </c>
      <c r="L3" s="439" t="s">
        <v>738</v>
      </c>
      <c r="M3" s="440" t="s">
        <v>739</v>
      </c>
      <c r="N3" s="440" t="s">
        <v>740</v>
      </c>
      <c r="O3" s="441" t="s">
        <v>741</v>
      </c>
    </row>
    <row r="4" spans="1:17" s="6" customFormat="1" ht="18" customHeight="1">
      <c r="A4" s="442" t="s">
        <v>724</v>
      </c>
      <c r="B4" s="443">
        <v>1558</v>
      </c>
      <c r="C4" s="443">
        <v>84</v>
      </c>
      <c r="D4" s="443">
        <v>147</v>
      </c>
      <c r="E4" s="443">
        <v>596</v>
      </c>
      <c r="F4" s="443">
        <v>365</v>
      </c>
      <c r="G4" s="443">
        <v>173</v>
      </c>
      <c r="H4" s="443">
        <v>76</v>
      </c>
      <c r="I4" s="443">
        <v>64</v>
      </c>
      <c r="J4" s="443">
        <v>18</v>
      </c>
      <c r="K4" s="443">
        <v>12</v>
      </c>
      <c r="L4" s="443">
        <v>8</v>
      </c>
      <c r="M4" s="443">
        <v>5</v>
      </c>
      <c r="N4" s="443">
        <v>3</v>
      </c>
      <c r="O4" s="444">
        <v>7</v>
      </c>
      <c r="P4" s="177"/>
    </row>
    <row r="5" spans="1:17" s="6" customFormat="1" ht="18" customHeight="1">
      <c r="A5" s="445" t="s">
        <v>725</v>
      </c>
      <c r="B5" s="446">
        <v>1388</v>
      </c>
      <c r="C5" s="446">
        <v>203</v>
      </c>
      <c r="D5" s="1246">
        <v>550</v>
      </c>
      <c r="E5" s="1247"/>
      <c r="F5" s="446">
        <v>288</v>
      </c>
      <c r="G5" s="446">
        <v>162</v>
      </c>
      <c r="H5" s="446">
        <v>73</v>
      </c>
      <c r="I5" s="446">
        <v>64</v>
      </c>
      <c r="J5" s="446">
        <v>22</v>
      </c>
      <c r="K5" s="446">
        <v>9</v>
      </c>
      <c r="L5" s="446">
        <v>6</v>
      </c>
      <c r="M5" s="446">
        <v>5</v>
      </c>
      <c r="N5" s="446">
        <v>3</v>
      </c>
      <c r="O5" s="447">
        <v>3</v>
      </c>
      <c r="P5" s="224"/>
      <c r="Q5" s="323"/>
    </row>
    <row r="6" spans="1:17" s="6" customFormat="1" ht="18" customHeight="1">
      <c r="A6" s="448" t="s">
        <v>726</v>
      </c>
      <c r="B6" s="449">
        <v>1242</v>
      </c>
      <c r="C6" s="450">
        <v>97</v>
      </c>
      <c r="D6" s="1248">
        <v>635</v>
      </c>
      <c r="E6" s="1249"/>
      <c r="F6" s="451">
        <v>238</v>
      </c>
      <c r="G6" s="449">
        <v>129</v>
      </c>
      <c r="H6" s="449">
        <v>71</v>
      </c>
      <c r="I6" s="449">
        <v>40</v>
      </c>
      <c r="J6" s="449">
        <v>12</v>
      </c>
      <c r="K6" s="449">
        <v>8</v>
      </c>
      <c r="L6" s="449">
        <v>5</v>
      </c>
      <c r="M6" s="449">
        <v>3</v>
      </c>
      <c r="N6" s="449">
        <v>3</v>
      </c>
      <c r="O6" s="450">
        <v>1</v>
      </c>
    </row>
    <row r="7" spans="1:17" s="6" customFormat="1" ht="18" customHeight="1">
      <c r="A7" s="445" t="s">
        <v>157</v>
      </c>
      <c r="B7" s="446">
        <v>1057</v>
      </c>
      <c r="C7" s="446">
        <v>97</v>
      </c>
      <c r="D7" s="1246">
        <v>527</v>
      </c>
      <c r="E7" s="1247"/>
      <c r="F7" s="446">
        <v>186</v>
      </c>
      <c r="G7" s="446">
        <v>120</v>
      </c>
      <c r="H7" s="446">
        <v>54</v>
      </c>
      <c r="I7" s="446">
        <v>32</v>
      </c>
      <c r="J7" s="446">
        <v>15</v>
      </c>
      <c r="K7" s="446">
        <v>7</v>
      </c>
      <c r="L7" s="446">
        <v>9</v>
      </c>
      <c r="M7" s="446">
        <v>1</v>
      </c>
      <c r="N7" s="446">
        <v>2</v>
      </c>
      <c r="O7" s="447">
        <v>7</v>
      </c>
      <c r="P7" s="256"/>
    </row>
    <row r="8" spans="1:17" s="6" customFormat="1" ht="18" customHeight="1">
      <c r="A8" s="452" t="s">
        <v>158</v>
      </c>
      <c r="B8" s="453">
        <v>848</v>
      </c>
      <c r="C8" s="454">
        <v>123</v>
      </c>
      <c r="D8" s="1250">
        <v>349</v>
      </c>
      <c r="E8" s="1251"/>
      <c r="F8" s="454">
        <v>150</v>
      </c>
      <c r="G8" s="1243">
        <v>142</v>
      </c>
      <c r="H8" s="1245"/>
      <c r="I8" s="454">
        <v>36</v>
      </c>
      <c r="J8" s="1243">
        <v>30</v>
      </c>
      <c r="K8" s="1245"/>
      <c r="L8" s="1243">
        <v>13</v>
      </c>
      <c r="M8" s="1244"/>
      <c r="N8" s="1245"/>
      <c r="O8" s="455">
        <v>5</v>
      </c>
      <c r="P8" s="256"/>
    </row>
    <row r="9" spans="1:17" s="6" customFormat="1" ht="18" customHeight="1">
      <c r="A9" s="40" t="s">
        <v>624</v>
      </c>
      <c r="K9" s="4"/>
      <c r="L9" s="4"/>
      <c r="M9" s="4"/>
      <c r="N9" s="4"/>
      <c r="O9" s="10" t="s">
        <v>625</v>
      </c>
    </row>
    <row r="10" spans="1:17" s="6" customFormat="1" ht="18" customHeight="1">
      <c r="A10" s="40"/>
    </row>
    <row r="11" spans="1:17" s="6" customFormat="1" ht="18" customHeight="1"/>
    <row r="12" spans="1:17" s="6" customFormat="1" ht="18" customHeight="1">
      <c r="D12" s="4"/>
      <c r="E12" s="4"/>
    </row>
    <row r="13" spans="1:17" s="6" customFormat="1" ht="18" customHeight="1">
      <c r="D13" s="4"/>
      <c r="E13" s="4"/>
    </row>
  </sheetData>
  <mergeCells count="7">
    <mergeCell ref="L8:N8"/>
    <mergeCell ref="D5:E5"/>
    <mergeCell ref="D6:E6"/>
    <mergeCell ref="D7:E7"/>
    <mergeCell ref="D8:E8"/>
    <mergeCell ref="G8:H8"/>
    <mergeCell ref="J8:K8"/>
  </mergeCells>
  <phoneticPr fontId="2"/>
  <pageMargins left="0.39370078740157483" right="0.39370078740157483" top="0.98425196850393704" bottom="0.98425196850393704" header="0.51181102362204722" footer="0.51181102362204722"/>
  <pageSetup paperSize="8" orientation="landscape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8"/>
  <sheetViews>
    <sheetView zoomScaleNormal="100" zoomScaleSheetLayoutView="100" workbookViewId="0"/>
  </sheetViews>
  <sheetFormatPr defaultRowHeight="18" customHeight="1"/>
  <cols>
    <col min="1" max="2" width="8.25" style="344" customWidth="1"/>
    <col min="3" max="3" width="9.5" style="344" customWidth="1"/>
    <col min="4" max="6" width="11.375" style="344" customWidth="1"/>
    <col min="7" max="7" width="14" style="344" customWidth="1"/>
    <col min="8" max="8" width="13.625" style="344" customWidth="1"/>
    <col min="9" max="256" width="9" style="344"/>
    <col min="257" max="257" width="8.25" style="344" customWidth="1"/>
    <col min="258" max="258" width="9.125" style="344" customWidth="1"/>
    <col min="259" max="259" width="10.375" style="344" customWidth="1"/>
    <col min="260" max="262" width="12.375" style="344" customWidth="1"/>
    <col min="263" max="264" width="14" style="344" customWidth="1"/>
    <col min="265" max="512" width="9" style="344"/>
    <col min="513" max="513" width="8.25" style="344" customWidth="1"/>
    <col min="514" max="514" width="9.125" style="344" customWidth="1"/>
    <col min="515" max="515" width="10.375" style="344" customWidth="1"/>
    <col min="516" max="518" width="12.375" style="344" customWidth="1"/>
    <col min="519" max="520" width="14" style="344" customWidth="1"/>
    <col min="521" max="768" width="9" style="344"/>
    <col min="769" max="769" width="8.25" style="344" customWidth="1"/>
    <col min="770" max="770" width="9.125" style="344" customWidth="1"/>
    <col min="771" max="771" width="10.375" style="344" customWidth="1"/>
    <col min="772" max="774" width="12.375" style="344" customWidth="1"/>
    <col min="775" max="776" width="14" style="344" customWidth="1"/>
    <col min="777" max="1024" width="9" style="344"/>
    <col min="1025" max="1025" width="8.25" style="344" customWidth="1"/>
    <col min="1026" max="1026" width="9.125" style="344" customWidth="1"/>
    <col min="1027" max="1027" width="10.375" style="344" customWidth="1"/>
    <col min="1028" max="1030" width="12.375" style="344" customWidth="1"/>
    <col min="1031" max="1032" width="14" style="344" customWidth="1"/>
    <col min="1033" max="1280" width="9" style="344"/>
    <col min="1281" max="1281" width="8.25" style="344" customWidth="1"/>
    <col min="1282" max="1282" width="9.125" style="344" customWidth="1"/>
    <col min="1283" max="1283" width="10.375" style="344" customWidth="1"/>
    <col min="1284" max="1286" width="12.375" style="344" customWidth="1"/>
    <col min="1287" max="1288" width="14" style="344" customWidth="1"/>
    <col min="1289" max="1536" width="9" style="344"/>
    <col min="1537" max="1537" width="8.25" style="344" customWidth="1"/>
    <col min="1538" max="1538" width="9.125" style="344" customWidth="1"/>
    <col min="1539" max="1539" width="10.375" style="344" customWidth="1"/>
    <col min="1540" max="1542" width="12.375" style="344" customWidth="1"/>
    <col min="1543" max="1544" width="14" style="344" customWidth="1"/>
    <col min="1545" max="1792" width="9" style="344"/>
    <col min="1793" max="1793" width="8.25" style="344" customWidth="1"/>
    <col min="1794" max="1794" width="9.125" style="344" customWidth="1"/>
    <col min="1795" max="1795" width="10.375" style="344" customWidth="1"/>
    <col min="1796" max="1798" width="12.375" style="344" customWidth="1"/>
    <col min="1799" max="1800" width="14" style="344" customWidth="1"/>
    <col min="1801" max="2048" width="9" style="344"/>
    <col min="2049" max="2049" width="8.25" style="344" customWidth="1"/>
    <col min="2050" max="2050" width="9.125" style="344" customWidth="1"/>
    <col min="2051" max="2051" width="10.375" style="344" customWidth="1"/>
    <col min="2052" max="2054" width="12.375" style="344" customWidth="1"/>
    <col min="2055" max="2056" width="14" style="344" customWidth="1"/>
    <col min="2057" max="2304" width="9" style="344"/>
    <col min="2305" max="2305" width="8.25" style="344" customWidth="1"/>
    <col min="2306" max="2306" width="9.125" style="344" customWidth="1"/>
    <col min="2307" max="2307" width="10.375" style="344" customWidth="1"/>
    <col min="2308" max="2310" width="12.375" style="344" customWidth="1"/>
    <col min="2311" max="2312" width="14" style="344" customWidth="1"/>
    <col min="2313" max="2560" width="9" style="344"/>
    <col min="2561" max="2561" width="8.25" style="344" customWidth="1"/>
    <col min="2562" max="2562" width="9.125" style="344" customWidth="1"/>
    <col min="2563" max="2563" width="10.375" style="344" customWidth="1"/>
    <col min="2564" max="2566" width="12.375" style="344" customWidth="1"/>
    <col min="2567" max="2568" width="14" style="344" customWidth="1"/>
    <col min="2569" max="2816" width="9" style="344"/>
    <col min="2817" max="2817" width="8.25" style="344" customWidth="1"/>
    <col min="2818" max="2818" width="9.125" style="344" customWidth="1"/>
    <col min="2819" max="2819" width="10.375" style="344" customWidth="1"/>
    <col min="2820" max="2822" width="12.375" style="344" customWidth="1"/>
    <col min="2823" max="2824" width="14" style="344" customWidth="1"/>
    <col min="2825" max="3072" width="9" style="344"/>
    <col min="3073" max="3073" width="8.25" style="344" customWidth="1"/>
    <col min="3074" max="3074" width="9.125" style="344" customWidth="1"/>
    <col min="3075" max="3075" width="10.375" style="344" customWidth="1"/>
    <col min="3076" max="3078" width="12.375" style="344" customWidth="1"/>
    <col min="3079" max="3080" width="14" style="344" customWidth="1"/>
    <col min="3081" max="3328" width="9" style="344"/>
    <col min="3329" max="3329" width="8.25" style="344" customWidth="1"/>
    <col min="3330" max="3330" width="9.125" style="344" customWidth="1"/>
    <col min="3331" max="3331" width="10.375" style="344" customWidth="1"/>
    <col min="3332" max="3334" width="12.375" style="344" customWidth="1"/>
    <col min="3335" max="3336" width="14" style="344" customWidth="1"/>
    <col min="3337" max="3584" width="9" style="344"/>
    <col min="3585" max="3585" width="8.25" style="344" customWidth="1"/>
    <col min="3586" max="3586" width="9.125" style="344" customWidth="1"/>
    <col min="3587" max="3587" width="10.375" style="344" customWidth="1"/>
    <col min="3588" max="3590" width="12.375" style="344" customWidth="1"/>
    <col min="3591" max="3592" width="14" style="344" customWidth="1"/>
    <col min="3593" max="3840" width="9" style="344"/>
    <col min="3841" max="3841" width="8.25" style="344" customWidth="1"/>
    <col min="3842" max="3842" width="9.125" style="344" customWidth="1"/>
    <col min="3843" max="3843" width="10.375" style="344" customWidth="1"/>
    <col min="3844" max="3846" width="12.375" style="344" customWidth="1"/>
    <col min="3847" max="3848" width="14" style="344" customWidth="1"/>
    <col min="3849" max="4096" width="9" style="344"/>
    <col min="4097" max="4097" width="8.25" style="344" customWidth="1"/>
    <col min="4098" max="4098" width="9.125" style="344" customWidth="1"/>
    <col min="4099" max="4099" width="10.375" style="344" customWidth="1"/>
    <col min="4100" max="4102" width="12.375" style="344" customWidth="1"/>
    <col min="4103" max="4104" width="14" style="344" customWidth="1"/>
    <col min="4105" max="4352" width="9" style="344"/>
    <col min="4353" max="4353" width="8.25" style="344" customWidth="1"/>
    <col min="4354" max="4354" width="9.125" style="344" customWidth="1"/>
    <col min="4355" max="4355" width="10.375" style="344" customWidth="1"/>
    <col min="4356" max="4358" width="12.375" style="344" customWidth="1"/>
    <col min="4359" max="4360" width="14" style="344" customWidth="1"/>
    <col min="4361" max="4608" width="9" style="344"/>
    <col min="4609" max="4609" width="8.25" style="344" customWidth="1"/>
    <col min="4610" max="4610" width="9.125" style="344" customWidth="1"/>
    <col min="4611" max="4611" width="10.375" style="344" customWidth="1"/>
    <col min="4612" max="4614" width="12.375" style="344" customWidth="1"/>
    <col min="4615" max="4616" width="14" style="344" customWidth="1"/>
    <col min="4617" max="4864" width="9" style="344"/>
    <col min="4865" max="4865" width="8.25" style="344" customWidth="1"/>
    <col min="4866" max="4866" width="9.125" style="344" customWidth="1"/>
    <col min="4867" max="4867" width="10.375" style="344" customWidth="1"/>
    <col min="4868" max="4870" width="12.375" style="344" customWidth="1"/>
    <col min="4871" max="4872" width="14" style="344" customWidth="1"/>
    <col min="4873" max="5120" width="9" style="344"/>
    <col min="5121" max="5121" width="8.25" style="344" customWidth="1"/>
    <col min="5122" max="5122" width="9.125" style="344" customWidth="1"/>
    <col min="5123" max="5123" width="10.375" style="344" customWidth="1"/>
    <col min="5124" max="5126" width="12.375" style="344" customWidth="1"/>
    <col min="5127" max="5128" width="14" style="344" customWidth="1"/>
    <col min="5129" max="5376" width="9" style="344"/>
    <col min="5377" max="5377" width="8.25" style="344" customWidth="1"/>
    <col min="5378" max="5378" width="9.125" style="344" customWidth="1"/>
    <col min="5379" max="5379" width="10.375" style="344" customWidth="1"/>
    <col min="5380" max="5382" width="12.375" style="344" customWidth="1"/>
    <col min="5383" max="5384" width="14" style="344" customWidth="1"/>
    <col min="5385" max="5632" width="9" style="344"/>
    <col min="5633" max="5633" width="8.25" style="344" customWidth="1"/>
    <col min="5634" max="5634" width="9.125" style="344" customWidth="1"/>
    <col min="5635" max="5635" width="10.375" style="344" customWidth="1"/>
    <col min="5636" max="5638" width="12.375" style="344" customWidth="1"/>
    <col min="5639" max="5640" width="14" style="344" customWidth="1"/>
    <col min="5641" max="5888" width="9" style="344"/>
    <col min="5889" max="5889" width="8.25" style="344" customWidth="1"/>
    <col min="5890" max="5890" width="9.125" style="344" customWidth="1"/>
    <col min="5891" max="5891" width="10.375" style="344" customWidth="1"/>
    <col min="5892" max="5894" width="12.375" style="344" customWidth="1"/>
    <col min="5895" max="5896" width="14" style="344" customWidth="1"/>
    <col min="5897" max="6144" width="9" style="344"/>
    <col min="6145" max="6145" width="8.25" style="344" customWidth="1"/>
    <col min="6146" max="6146" width="9.125" style="344" customWidth="1"/>
    <col min="6147" max="6147" width="10.375" style="344" customWidth="1"/>
    <col min="6148" max="6150" width="12.375" style="344" customWidth="1"/>
    <col min="6151" max="6152" width="14" style="344" customWidth="1"/>
    <col min="6153" max="6400" width="9" style="344"/>
    <col min="6401" max="6401" width="8.25" style="344" customWidth="1"/>
    <col min="6402" max="6402" width="9.125" style="344" customWidth="1"/>
    <col min="6403" max="6403" width="10.375" style="344" customWidth="1"/>
    <col min="6404" max="6406" width="12.375" style="344" customWidth="1"/>
    <col min="6407" max="6408" width="14" style="344" customWidth="1"/>
    <col min="6409" max="6656" width="9" style="344"/>
    <col min="6657" max="6657" width="8.25" style="344" customWidth="1"/>
    <col min="6658" max="6658" width="9.125" style="344" customWidth="1"/>
    <col min="6659" max="6659" width="10.375" style="344" customWidth="1"/>
    <col min="6660" max="6662" width="12.375" style="344" customWidth="1"/>
    <col min="6663" max="6664" width="14" style="344" customWidth="1"/>
    <col min="6665" max="6912" width="9" style="344"/>
    <col min="6913" max="6913" width="8.25" style="344" customWidth="1"/>
    <col min="6914" max="6914" width="9.125" style="344" customWidth="1"/>
    <col min="6915" max="6915" width="10.375" style="344" customWidth="1"/>
    <col min="6916" max="6918" width="12.375" style="344" customWidth="1"/>
    <col min="6919" max="6920" width="14" style="344" customWidth="1"/>
    <col min="6921" max="7168" width="9" style="344"/>
    <col min="7169" max="7169" width="8.25" style="344" customWidth="1"/>
    <col min="7170" max="7170" width="9.125" style="344" customWidth="1"/>
    <col min="7171" max="7171" width="10.375" style="344" customWidth="1"/>
    <col min="7172" max="7174" width="12.375" style="344" customWidth="1"/>
    <col min="7175" max="7176" width="14" style="344" customWidth="1"/>
    <col min="7177" max="7424" width="9" style="344"/>
    <col min="7425" max="7425" width="8.25" style="344" customWidth="1"/>
    <col min="7426" max="7426" width="9.125" style="344" customWidth="1"/>
    <col min="7427" max="7427" width="10.375" style="344" customWidth="1"/>
    <col min="7428" max="7430" width="12.375" style="344" customWidth="1"/>
    <col min="7431" max="7432" width="14" style="344" customWidth="1"/>
    <col min="7433" max="7680" width="9" style="344"/>
    <col min="7681" max="7681" width="8.25" style="344" customWidth="1"/>
    <col min="7682" max="7682" width="9.125" style="344" customWidth="1"/>
    <col min="7683" max="7683" width="10.375" style="344" customWidth="1"/>
    <col min="7684" max="7686" width="12.375" style="344" customWidth="1"/>
    <col min="7687" max="7688" width="14" style="344" customWidth="1"/>
    <col min="7689" max="7936" width="9" style="344"/>
    <col min="7937" max="7937" width="8.25" style="344" customWidth="1"/>
    <col min="7938" max="7938" width="9.125" style="344" customWidth="1"/>
    <col min="7939" max="7939" width="10.375" style="344" customWidth="1"/>
    <col min="7940" max="7942" width="12.375" style="344" customWidth="1"/>
    <col min="7943" max="7944" width="14" style="344" customWidth="1"/>
    <col min="7945" max="8192" width="9" style="344"/>
    <col min="8193" max="8193" width="8.25" style="344" customWidth="1"/>
    <col min="8194" max="8194" width="9.125" style="344" customWidth="1"/>
    <col min="8195" max="8195" width="10.375" style="344" customWidth="1"/>
    <col min="8196" max="8198" width="12.375" style="344" customWidth="1"/>
    <col min="8199" max="8200" width="14" style="344" customWidth="1"/>
    <col min="8201" max="8448" width="9" style="344"/>
    <col min="8449" max="8449" width="8.25" style="344" customWidth="1"/>
    <col min="8450" max="8450" width="9.125" style="344" customWidth="1"/>
    <col min="8451" max="8451" width="10.375" style="344" customWidth="1"/>
    <col min="8452" max="8454" width="12.375" style="344" customWidth="1"/>
    <col min="8455" max="8456" width="14" style="344" customWidth="1"/>
    <col min="8457" max="8704" width="9" style="344"/>
    <col min="8705" max="8705" width="8.25" style="344" customWidth="1"/>
    <col min="8706" max="8706" width="9.125" style="344" customWidth="1"/>
    <col min="8707" max="8707" width="10.375" style="344" customWidth="1"/>
    <col min="8708" max="8710" width="12.375" style="344" customWidth="1"/>
    <col min="8711" max="8712" width="14" style="344" customWidth="1"/>
    <col min="8713" max="8960" width="9" style="344"/>
    <col min="8961" max="8961" width="8.25" style="344" customWidth="1"/>
    <col min="8962" max="8962" width="9.125" style="344" customWidth="1"/>
    <col min="8963" max="8963" width="10.375" style="344" customWidth="1"/>
    <col min="8964" max="8966" width="12.375" style="344" customWidth="1"/>
    <col min="8967" max="8968" width="14" style="344" customWidth="1"/>
    <col min="8969" max="9216" width="9" style="344"/>
    <col min="9217" max="9217" width="8.25" style="344" customWidth="1"/>
    <col min="9218" max="9218" width="9.125" style="344" customWidth="1"/>
    <col min="9219" max="9219" width="10.375" style="344" customWidth="1"/>
    <col min="9220" max="9222" width="12.375" style="344" customWidth="1"/>
    <col min="9223" max="9224" width="14" style="344" customWidth="1"/>
    <col min="9225" max="9472" width="9" style="344"/>
    <col min="9473" max="9473" width="8.25" style="344" customWidth="1"/>
    <col min="9474" max="9474" width="9.125" style="344" customWidth="1"/>
    <col min="9475" max="9475" width="10.375" style="344" customWidth="1"/>
    <col min="9476" max="9478" width="12.375" style="344" customWidth="1"/>
    <col min="9479" max="9480" width="14" style="344" customWidth="1"/>
    <col min="9481" max="9728" width="9" style="344"/>
    <col min="9729" max="9729" width="8.25" style="344" customWidth="1"/>
    <col min="9730" max="9730" width="9.125" style="344" customWidth="1"/>
    <col min="9731" max="9731" width="10.375" style="344" customWidth="1"/>
    <col min="9732" max="9734" width="12.375" style="344" customWidth="1"/>
    <col min="9735" max="9736" width="14" style="344" customWidth="1"/>
    <col min="9737" max="9984" width="9" style="344"/>
    <col min="9985" max="9985" width="8.25" style="344" customWidth="1"/>
    <col min="9986" max="9986" width="9.125" style="344" customWidth="1"/>
    <col min="9987" max="9987" width="10.375" style="344" customWidth="1"/>
    <col min="9988" max="9990" width="12.375" style="344" customWidth="1"/>
    <col min="9991" max="9992" width="14" style="344" customWidth="1"/>
    <col min="9993" max="10240" width="9" style="344"/>
    <col min="10241" max="10241" width="8.25" style="344" customWidth="1"/>
    <col min="10242" max="10242" width="9.125" style="344" customWidth="1"/>
    <col min="10243" max="10243" width="10.375" style="344" customWidth="1"/>
    <col min="10244" max="10246" width="12.375" style="344" customWidth="1"/>
    <col min="10247" max="10248" width="14" style="344" customWidth="1"/>
    <col min="10249" max="10496" width="9" style="344"/>
    <col min="10497" max="10497" width="8.25" style="344" customWidth="1"/>
    <col min="10498" max="10498" width="9.125" style="344" customWidth="1"/>
    <col min="10499" max="10499" width="10.375" style="344" customWidth="1"/>
    <col min="10500" max="10502" width="12.375" style="344" customWidth="1"/>
    <col min="10503" max="10504" width="14" style="344" customWidth="1"/>
    <col min="10505" max="10752" width="9" style="344"/>
    <col min="10753" max="10753" width="8.25" style="344" customWidth="1"/>
    <col min="10754" max="10754" width="9.125" style="344" customWidth="1"/>
    <col min="10755" max="10755" width="10.375" style="344" customWidth="1"/>
    <col min="10756" max="10758" width="12.375" style="344" customWidth="1"/>
    <col min="10759" max="10760" width="14" style="344" customWidth="1"/>
    <col min="10761" max="11008" width="9" style="344"/>
    <col min="11009" max="11009" width="8.25" style="344" customWidth="1"/>
    <col min="11010" max="11010" width="9.125" style="344" customWidth="1"/>
    <col min="11011" max="11011" width="10.375" style="344" customWidth="1"/>
    <col min="11012" max="11014" width="12.375" style="344" customWidth="1"/>
    <col min="11015" max="11016" width="14" style="344" customWidth="1"/>
    <col min="11017" max="11264" width="9" style="344"/>
    <col min="11265" max="11265" width="8.25" style="344" customWidth="1"/>
    <col min="11266" max="11266" width="9.125" style="344" customWidth="1"/>
    <col min="11267" max="11267" width="10.375" style="344" customWidth="1"/>
    <col min="11268" max="11270" width="12.375" style="344" customWidth="1"/>
    <col min="11271" max="11272" width="14" style="344" customWidth="1"/>
    <col min="11273" max="11520" width="9" style="344"/>
    <col min="11521" max="11521" width="8.25" style="344" customWidth="1"/>
    <col min="11522" max="11522" width="9.125" style="344" customWidth="1"/>
    <col min="11523" max="11523" width="10.375" style="344" customWidth="1"/>
    <col min="11524" max="11526" width="12.375" style="344" customWidth="1"/>
    <col min="11527" max="11528" width="14" style="344" customWidth="1"/>
    <col min="11529" max="11776" width="9" style="344"/>
    <col min="11777" max="11777" width="8.25" style="344" customWidth="1"/>
    <col min="11778" max="11778" width="9.125" style="344" customWidth="1"/>
    <col min="11779" max="11779" width="10.375" style="344" customWidth="1"/>
    <col min="11780" max="11782" width="12.375" style="344" customWidth="1"/>
    <col min="11783" max="11784" width="14" style="344" customWidth="1"/>
    <col min="11785" max="12032" width="9" style="344"/>
    <col min="12033" max="12033" width="8.25" style="344" customWidth="1"/>
    <col min="12034" max="12034" width="9.125" style="344" customWidth="1"/>
    <col min="12035" max="12035" width="10.375" style="344" customWidth="1"/>
    <col min="12036" max="12038" width="12.375" style="344" customWidth="1"/>
    <col min="12039" max="12040" width="14" style="344" customWidth="1"/>
    <col min="12041" max="12288" width="9" style="344"/>
    <col min="12289" max="12289" width="8.25" style="344" customWidth="1"/>
    <col min="12290" max="12290" width="9.125" style="344" customWidth="1"/>
    <col min="12291" max="12291" width="10.375" style="344" customWidth="1"/>
    <col min="12292" max="12294" width="12.375" style="344" customWidth="1"/>
    <col min="12295" max="12296" width="14" style="344" customWidth="1"/>
    <col min="12297" max="12544" width="9" style="344"/>
    <col min="12545" max="12545" width="8.25" style="344" customWidth="1"/>
    <col min="12546" max="12546" width="9.125" style="344" customWidth="1"/>
    <col min="12547" max="12547" width="10.375" style="344" customWidth="1"/>
    <col min="12548" max="12550" width="12.375" style="344" customWidth="1"/>
    <col min="12551" max="12552" width="14" style="344" customWidth="1"/>
    <col min="12553" max="12800" width="9" style="344"/>
    <col min="12801" max="12801" width="8.25" style="344" customWidth="1"/>
    <col min="12802" max="12802" width="9.125" style="344" customWidth="1"/>
    <col min="12803" max="12803" width="10.375" style="344" customWidth="1"/>
    <col min="12804" max="12806" width="12.375" style="344" customWidth="1"/>
    <col min="12807" max="12808" width="14" style="344" customWidth="1"/>
    <col min="12809" max="13056" width="9" style="344"/>
    <col min="13057" max="13057" width="8.25" style="344" customWidth="1"/>
    <col min="13058" max="13058" width="9.125" style="344" customWidth="1"/>
    <col min="13059" max="13059" width="10.375" style="344" customWidth="1"/>
    <col min="13060" max="13062" width="12.375" style="344" customWidth="1"/>
    <col min="13063" max="13064" width="14" style="344" customWidth="1"/>
    <col min="13065" max="13312" width="9" style="344"/>
    <col min="13313" max="13313" width="8.25" style="344" customWidth="1"/>
    <col min="13314" max="13314" width="9.125" style="344" customWidth="1"/>
    <col min="13315" max="13315" width="10.375" style="344" customWidth="1"/>
    <col min="13316" max="13318" width="12.375" style="344" customWidth="1"/>
    <col min="13319" max="13320" width="14" style="344" customWidth="1"/>
    <col min="13321" max="13568" width="9" style="344"/>
    <col min="13569" max="13569" width="8.25" style="344" customWidth="1"/>
    <col min="13570" max="13570" width="9.125" style="344" customWidth="1"/>
    <col min="13571" max="13571" width="10.375" style="344" customWidth="1"/>
    <col min="13572" max="13574" width="12.375" style="344" customWidth="1"/>
    <col min="13575" max="13576" width="14" style="344" customWidth="1"/>
    <col min="13577" max="13824" width="9" style="344"/>
    <col min="13825" max="13825" width="8.25" style="344" customWidth="1"/>
    <col min="13826" max="13826" width="9.125" style="344" customWidth="1"/>
    <col min="13827" max="13827" width="10.375" style="344" customWidth="1"/>
    <col min="13828" max="13830" width="12.375" style="344" customWidth="1"/>
    <col min="13831" max="13832" width="14" style="344" customWidth="1"/>
    <col min="13833" max="14080" width="9" style="344"/>
    <col min="14081" max="14081" width="8.25" style="344" customWidth="1"/>
    <col min="14082" max="14082" width="9.125" style="344" customWidth="1"/>
    <col min="14083" max="14083" width="10.375" style="344" customWidth="1"/>
    <col min="14084" max="14086" width="12.375" style="344" customWidth="1"/>
    <col min="14087" max="14088" width="14" style="344" customWidth="1"/>
    <col min="14089" max="14336" width="9" style="344"/>
    <col min="14337" max="14337" width="8.25" style="344" customWidth="1"/>
    <col min="14338" max="14338" width="9.125" style="344" customWidth="1"/>
    <col min="14339" max="14339" width="10.375" style="344" customWidth="1"/>
    <col min="14340" max="14342" width="12.375" style="344" customWidth="1"/>
    <col min="14343" max="14344" width="14" style="344" customWidth="1"/>
    <col min="14345" max="14592" width="9" style="344"/>
    <col min="14593" max="14593" width="8.25" style="344" customWidth="1"/>
    <col min="14594" max="14594" width="9.125" style="344" customWidth="1"/>
    <col min="14595" max="14595" width="10.375" style="344" customWidth="1"/>
    <col min="14596" max="14598" width="12.375" style="344" customWidth="1"/>
    <col min="14599" max="14600" width="14" style="344" customWidth="1"/>
    <col min="14601" max="14848" width="9" style="344"/>
    <col min="14849" max="14849" width="8.25" style="344" customWidth="1"/>
    <col min="14850" max="14850" width="9.125" style="344" customWidth="1"/>
    <col min="14851" max="14851" width="10.375" style="344" customWidth="1"/>
    <col min="14852" max="14854" width="12.375" style="344" customWidth="1"/>
    <col min="14855" max="14856" width="14" style="344" customWidth="1"/>
    <col min="14857" max="15104" width="9" style="344"/>
    <col min="15105" max="15105" width="8.25" style="344" customWidth="1"/>
    <col min="15106" max="15106" width="9.125" style="344" customWidth="1"/>
    <col min="15107" max="15107" width="10.375" style="344" customWidth="1"/>
    <col min="15108" max="15110" width="12.375" style="344" customWidth="1"/>
    <col min="15111" max="15112" width="14" style="344" customWidth="1"/>
    <col min="15113" max="15360" width="9" style="344"/>
    <col min="15361" max="15361" width="8.25" style="344" customWidth="1"/>
    <col min="15362" max="15362" width="9.125" style="344" customWidth="1"/>
    <col min="15363" max="15363" width="10.375" style="344" customWidth="1"/>
    <col min="15364" max="15366" width="12.375" style="344" customWidth="1"/>
    <col min="15367" max="15368" width="14" style="344" customWidth="1"/>
    <col min="15369" max="15616" width="9" style="344"/>
    <col min="15617" max="15617" width="8.25" style="344" customWidth="1"/>
    <col min="15618" max="15618" width="9.125" style="344" customWidth="1"/>
    <col min="15619" max="15619" width="10.375" style="344" customWidth="1"/>
    <col min="15620" max="15622" width="12.375" style="344" customWidth="1"/>
    <col min="15623" max="15624" width="14" style="344" customWidth="1"/>
    <col min="15625" max="15872" width="9" style="344"/>
    <col min="15873" max="15873" width="8.25" style="344" customWidth="1"/>
    <col min="15874" max="15874" width="9.125" style="344" customWidth="1"/>
    <col min="15875" max="15875" width="10.375" style="344" customWidth="1"/>
    <col min="15876" max="15878" width="12.375" style="344" customWidth="1"/>
    <col min="15879" max="15880" width="14" style="344" customWidth="1"/>
    <col min="15881" max="16128" width="9" style="344"/>
    <col min="16129" max="16129" width="8.25" style="344" customWidth="1"/>
    <col min="16130" max="16130" width="9.125" style="344" customWidth="1"/>
    <col min="16131" max="16131" width="10.375" style="344" customWidth="1"/>
    <col min="16132" max="16134" width="12.375" style="344" customWidth="1"/>
    <col min="16135" max="16136" width="14" style="344" customWidth="1"/>
    <col min="16137" max="16384" width="9" style="344"/>
  </cols>
  <sheetData>
    <row r="1" spans="1:8" ht="18" customHeight="1">
      <c r="A1" s="456" t="s">
        <v>743</v>
      </c>
      <c r="B1" s="456"/>
      <c r="C1" s="456"/>
      <c r="D1" s="456"/>
      <c r="E1" s="457"/>
      <c r="F1" s="457"/>
      <c r="G1" s="457"/>
      <c r="H1" s="457"/>
    </row>
    <row r="2" spans="1:8" s="348" customFormat="1" ht="18" customHeight="1">
      <c r="A2" s="458"/>
      <c r="B2" s="458"/>
      <c r="C2" s="458"/>
      <c r="D2" s="458"/>
      <c r="E2" s="459"/>
      <c r="F2" s="459"/>
      <c r="G2" s="459"/>
      <c r="H2" s="460" t="s">
        <v>744</v>
      </c>
    </row>
    <row r="3" spans="1:8" s="348" customFormat="1" ht="18" customHeight="1">
      <c r="A3" s="1252"/>
      <c r="B3" s="1254" t="s">
        <v>60</v>
      </c>
      <c r="C3" s="1256" t="s">
        <v>745</v>
      </c>
      <c r="D3" s="1256"/>
      <c r="E3" s="1256"/>
      <c r="F3" s="1256"/>
      <c r="G3" s="1257" t="s">
        <v>746</v>
      </c>
      <c r="H3" s="1259" t="s">
        <v>747</v>
      </c>
    </row>
    <row r="4" spans="1:8" s="348" customFormat="1" ht="22.5">
      <c r="A4" s="1253"/>
      <c r="B4" s="1255"/>
      <c r="C4" s="461" t="s">
        <v>748</v>
      </c>
      <c r="D4" s="461" t="s">
        <v>749</v>
      </c>
      <c r="E4" s="462" t="s">
        <v>750</v>
      </c>
      <c r="F4" s="462" t="s">
        <v>751</v>
      </c>
      <c r="G4" s="1258"/>
      <c r="H4" s="1260"/>
    </row>
    <row r="5" spans="1:8" s="348" customFormat="1" ht="18" customHeight="1">
      <c r="A5" s="463" t="s">
        <v>632</v>
      </c>
      <c r="B5" s="464">
        <f>SUM(C5,G5,H5)</f>
        <v>848</v>
      </c>
      <c r="C5" s="464">
        <f>SUM(D5:F5)</f>
        <v>159</v>
      </c>
      <c r="D5" s="465">
        <v>153</v>
      </c>
      <c r="E5" s="464">
        <v>4</v>
      </c>
      <c r="F5" s="464">
        <v>2</v>
      </c>
      <c r="G5" s="464">
        <v>19</v>
      </c>
      <c r="H5" s="464">
        <v>670</v>
      </c>
    </row>
    <row r="6" spans="1:8" s="348" customFormat="1" ht="18" customHeight="1">
      <c r="A6" s="459" t="s">
        <v>636</v>
      </c>
      <c r="B6" s="459"/>
      <c r="C6" s="459"/>
      <c r="D6" s="459"/>
      <c r="E6" s="459"/>
      <c r="F6" s="459"/>
      <c r="G6" s="459"/>
      <c r="H6" s="460" t="s">
        <v>625</v>
      </c>
    </row>
    <row r="7" spans="1:8" s="348" customFormat="1" ht="18" customHeight="1">
      <c r="A7" s="459"/>
      <c r="B7" s="459"/>
      <c r="C7" s="459"/>
      <c r="D7" s="459"/>
      <c r="E7" s="459"/>
      <c r="F7" s="459"/>
      <c r="G7" s="459"/>
      <c r="H7" s="459"/>
    </row>
    <row r="8" spans="1:8" s="348" customFormat="1" ht="18" customHeight="1"/>
  </sheetData>
  <mergeCells count="5">
    <mergeCell ref="A3:A4"/>
    <mergeCell ref="B3:B4"/>
    <mergeCell ref="C3:F3"/>
    <mergeCell ref="G3:G4"/>
    <mergeCell ref="H3:H4"/>
  </mergeCells>
  <phoneticPr fontId="2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M11"/>
  <sheetViews>
    <sheetView zoomScaleNormal="100" zoomScaleSheetLayoutView="100" workbookViewId="0"/>
  </sheetViews>
  <sheetFormatPr defaultRowHeight="18" customHeight="1"/>
  <cols>
    <col min="1" max="1" width="11" style="385" customWidth="1"/>
    <col min="2" max="2" width="6.75" style="385" customWidth="1"/>
    <col min="3" max="3" width="5.25" style="385" customWidth="1"/>
    <col min="4" max="5" width="6" style="385" customWidth="1"/>
    <col min="6" max="9" width="5.875" style="385" customWidth="1"/>
    <col min="10" max="12" width="6.75" style="385" customWidth="1"/>
    <col min="13" max="13" width="6" style="385" customWidth="1"/>
    <col min="14" max="16384" width="9" style="385"/>
  </cols>
  <sheetData>
    <row r="1" spans="1:13" ht="18" customHeight="1">
      <c r="A1" s="190" t="s">
        <v>2267</v>
      </c>
    </row>
    <row r="2" spans="1:13" s="194" customFormat="1" ht="18" customHeight="1">
      <c r="A2" s="193"/>
      <c r="M2" s="195" t="s">
        <v>752</v>
      </c>
    </row>
    <row r="3" spans="1:13" s="194" customFormat="1" ht="24">
      <c r="A3" s="466" t="s">
        <v>33</v>
      </c>
      <c r="B3" s="467" t="s">
        <v>137</v>
      </c>
      <c r="C3" s="467" t="s">
        <v>753</v>
      </c>
      <c r="D3" s="467" t="s">
        <v>754</v>
      </c>
      <c r="E3" s="467" t="s">
        <v>755</v>
      </c>
      <c r="F3" s="467" t="s">
        <v>756</v>
      </c>
      <c r="G3" s="467" t="s">
        <v>757</v>
      </c>
      <c r="H3" s="468" t="s">
        <v>758</v>
      </c>
      <c r="I3" s="467" t="s">
        <v>759</v>
      </c>
      <c r="J3" s="469" t="s">
        <v>760</v>
      </c>
      <c r="K3" s="469" t="s">
        <v>761</v>
      </c>
      <c r="L3" s="469" t="s">
        <v>762</v>
      </c>
      <c r="M3" s="470" t="s">
        <v>763</v>
      </c>
    </row>
    <row r="4" spans="1:13" s="194" customFormat="1" ht="18" customHeight="1">
      <c r="A4" s="471" t="s">
        <v>332</v>
      </c>
      <c r="B4" s="199">
        <v>998</v>
      </c>
      <c r="C4" s="200">
        <v>711</v>
      </c>
      <c r="D4" s="200">
        <v>169</v>
      </c>
      <c r="E4" s="200">
        <v>1</v>
      </c>
      <c r="F4" s="200">
        <v>3</v>
      </c>
      <c r="G4" s="200">
        <v>8</v>
      </c>
      <c r="H4" s="292" t="s">
        <v>764</v>
      </c>
      <c r="I4" s="200">
        <v>57</v>
      </c>
      <c r="J4" s="200">
        <v>42</v>
      </c>
      <c r="K4" s="200">
        <v>4</v>
      </c>
      <c r="L4" s="200">
        <v>2</v>
      </c>
      <c r="M4" s="200">
        <v>60</v>
      </c>
    </row>
    <row r="5" spans="1:13" s="194" customFormat="1" ht="18" customHeight="1">
      <c r="A5" s="472" t="s">
        <v>156</v>
      </c>
      <c r="B5" s="202">
        <v>896</v>
      </c>
      <c r="C5" s="46">
        <v>622</v>
      </c>
      <c r="D5" s="46">
        <v>143</v>
      </c>
      <c r="E5" s="46">
        <v>3</v>
      </c>
      <c r="F5" s="46">
        <v>2</v>
      </c>
      <c r="G5" s="46">
        <v>7</v>
      </c>
      <c r="H5" s="46">
        <v>1</v>
      </c>
      <c r="I5" s="46">
        <v>55</v>
      </c>
      <c r="J5" s="46">
        <v>52</v>
      </c>
      <c r="K5" s="46">
        <v>3</v>
      </c>
      <c r="L5" s="46">
        <v>6</v>
      </c>
      <c r="M5" s="207" t="s">
        <v>699</v>
      </c>
    </row>
    <row r="6" spans="1:13" s="194" customFormat="1" ht="18" customHeight="1">
      <c r="A6" s="474" t="s">
        <v>726</v>
      </c>
      <c r="B6" s="101" t="s">
        <v>765</v>
      </c>
      <c r="C6" s="87">
        <v>617</v>
      </c>
      <c r="D6" s="87">
        <v>205</v>
      </c>
      <c r="E6" s="87">
        <v>1</v>
      </c>
      <c r="F6" s="87">
        <v>2</v>
      </c>
      <c r="G6" s="176">
        <v>9</v>
      </c>
      <c r="H6" s="176">
        <v>2</v>
      </c>
      <c r="I6" s="176">
        <v>69</v>
      </c>
      <c r="J6" s="176">
        <v>50</v>
      </c>
      <c r="K6" s="475"/>
      <c r="L6" s="176">
        <v>5</v>
      </c>
      <c r="M6" s="176" t="s">
        <v>2285</v>
      </c>
    </row>
    <row r="7" spans="1:13" s="194" customFormat="1" ht="18" customHeight="1">
      <c r="A7" s="472" t="s">
        <v>157</v>
      </c>
      <c r="B7" s="1100" t="s">
        <v>766</v>
      </c>
      <c r="C7" s="207" t="s">
        <v>764</v>
      </c>
      <c r="D7" s="46">
        <v>356</v>
      </c>
      <c r="E7" s="207" t="s">
        <v>764</v>
      </c>
      <c r="F7" s="46">
        <v>2</v>
      </c>
      <c r="G7" s="207">
        <v>3</v>
      </c>
      <c r="H7" s="207" t="s">
        <v>764</v>
      </c>
      <c r="I7" s="207" t="s">
        <v>764</v>
      </c>
      <c r="J7" s="207">
        <v>54</v>
      </c>
      <c r="K7" s="476"/>
      <c r="L7" s="207">
        <v>5</v>
      </c>
      <c r="M7" s="473"/>
    </row>
    <row r="8" spans="1:13" s="194" customFormat="1" ht="18" customHeight="1">
      <c r="A8" s="477" t="s">
        <v>158</v>
      </c>
      <c r="B8" s="1104" t="s">
        <v>766</v>
      </c>
      <c r="C8" s="305" t="s">
        <v>764</v>
      </c>
      <c r="D8" s="222">
        <v>371</v>
      </c>
      <c r="E8" s="305" t="s">
        <v>699</v>
      </c>
      <c r="F8" s="305" t="s">
        <v>699</v>
      </c>
      <c r="G8" s="305">
        <v>4</v>
      </c>
      <c r="H8" s="305" t="s">
        <v>699</v>
      </c>
      <c r="I8" s="305" t="s">
        <v>699</v>
      </c>
      <c r="J8" s="305">
        <v>48</v>
      </c>
      <c r="K8" s="478"/>
      <c r="L8" s="479">
        <v>40</v>
      </c>
      <c r="M8" s="479">
        <v>20</v>
      </c>
    </row>
    <row r="9" spans="1:13" s="194" customFormat="1" ht="18" customHeight="1">
      <c r="A9" s="40" t="s">
        <v>624</v>
      </c>
      <c r="M9" s="195" t="s">
        <v>625</v>
      </c>
    </row>
    <row r="10" spans="1:13" s="194" customFormat="1" ht="18" customHeight="1">
      <c r="A10" s="40"/>
    </row>
    <row r="11" spans="1:13" s="194" customFormat="1" ht="18" customHeight="1">
      <c r="A11" s="193"/>
    </row>
  </sheetData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6"/>
  <dimension ref="A1:B63"/>
  <sheetViews>
    <sheetView zoomScaleNormal="100" zoomScaleSheetLayoutView="100" workbookViewId="0"/>
  </sheetViews>
  <sheetFormatPr defaultColWidth="2.5" defaultRowHeight="21.75" customHeight="1"/>
  <cols>
    <col min="1" max="1" width="2.5" style="1"/>
    <col min="2" max="2" width="3.5" style="1" bestFit="1" customWidth="1"/>
    <col min="3" max="16384" width="2.5" style="1"/>
  </cols>
  <sheetData>
    <row r="1" spans="1:2" s="172" customFormat="1" ht="21.75" customHeight="1">
      <c r="B1" s="172" t="s">
        <v>2187</v>
      </c>
    </row>
    <row r="2" spans="1:2" s="172" customFormat="1" ht="21.75" customHeight="1">
      <c r="B2" s="172" t="s">
        <v>2188</v>
      </c>
    </row>
    <row r="3" spans="1:2" s="172" customFormat="1" ht="21.75" customHeight="1">
      <c r="B3" s="172" t="s">
        <v>2189</v>
      </c>
    </row>
    <row r="4" spans="1:2" s="172" customFormat="1" ht="21.75" customHeight="1">
      <c r="B4" s="172" t="s">
        <v>2190</v>
      </c>
    </row>
    <row r="5" spans="1:2" s="172" customFormat="1" ht="21.75" customHeight="1">
      <c r="B5" s="172" t="s">
        <v>2191</v>
      </c>
    </row>
    <row r="6" spans="1:2" s="172" customFormat="1" ht="21.75" customHeight="1">
      <c r="B6" s="172" t="s">
        <v>2192</v>
      </c>
    </row>
    <row r="7" spans="1:2" s="172" customFormat="1" ht="21.75" customHeight="1">
      <c r="B7" s="172" t="s">
        <v>2193</v>
      </c>
    </row>
    <row r="8" spans="1:2" s="172" customFormat="1" ht="21.75" customHeight="1">
      <c r="B8" s="172" t="s">
        <v>2194</v>
      </c>
    </row>
    <row r="9" spans="1:2" s="172" customFormat="1" ht="21.75" customHeight="1">
      <c r="A9" s="172" t="s">
        <v>2195</v>
      </c>
    </row>
    <row r="10" spans="1:2" s="172" customFormat="1" ht="21.75" customHeight="1">
      <c r="B10" s="172" t="s">
        <v>2196</v>
      </c>
    </row>
    <row r="11" spans="1:2" s="172" customFormat="1" ht="21.75" customHeight="1">
      <c r="B11" s="172" t="s">
        <v>2197</v>
      </c>
    </row>
    <row r="12" spans="1:2" s="172" customFormat="1" ht="21.75" customHeight="1">
      <c r="B12" s="172" t="s">
        <v>2198</v>
      </c>
    </row>
    <row r="13" spans="1:2" s="172" customFormat="1" ht="21.75" customHeight="1">
      <c r="B13" s="172" t="s">
        <v>2199</v>
      </c>
    </row>
    <row r="14" spans="1:2" s="172" customFormat="1" ht="21.75" customHeight="1">
      <c r="A14" s="172" t="s">
        <v>2200</v>
      </c>
    </row>
    <row r="15" spans="1:2" s="172" customFormat="1" ht="21.75" customHeight="1">
      <c r="B15" s="172" t="s">
        <v>2201</v>
      </c>
    </row>
    <row r="16" spans="1:2" s="172" customFormat="1" ht="21.75" customHeight="1">
      <c r="B16" s="172" t="s">
        <v>2202</v>
      </c>
    </row>
    <row r="17" spans="1:2" s="172" customFormat="1" ht="21.75" customHeight="1">
      <c r="A17" s="172" t="s">
        <v>2203</v>
      </c>
    </row>
    <row r="18" spans="1:2" s="172" customFormat="1" ht="21.75" customHeight="1">
      <c r="B18" s="172" t="s">
        <v>2204</v>
      </c>
    </row>
    <row r="19" spans="1:2" s="172" customFormat="1" ht="21.75" customHeight="1">
      <c r="B19" s="172" t="s">
        <v>2205</v>
      </c>
    </row>
    <row r="20" spans="1:2" s="172" customFormat="1" ht="21.75" customHeight="1">
      <c r="B20" s="172" t="s">
        <v>2206</v>
      </c>
    </row>
    <row r="21" spans="1:2" s="172" customFormat="1" ht="21.75" customHeight="1">
      <c r="B21" s="172" t="s">
        <v>2207</v>
      </c>
    </row>
    <row r="22" spans="1:2" s="172" customFormat="1" ht="21.75" customHeight="1">
      <c r="B22" s="172" t="s">
        <v>2208</v>
      </c>
    </row>
    <row r="23" spans="1:2" s="172" customFormat="1" ht="21.75" customHeight="1">
      <c r="B23" s="172" t="s">
        <v>2209</v>
      </c>
    </row>
    <row r="24" spans="1:2" s="172" customFormat="1" ht="21.75" customHeight="1">
      <c r="B24" s="172" t="s">
        <v>2210</v>
      </c>
    </row>
    <row r="25" spans="1:2" s="172" customFormat="1" ht="21.75" customHeight="1">
      <c r="B25" s="172" t="s">
        <v>2211</v>
      </c>
    </row>
    <row r="26" spans="1:2" s="172" customFormat="1" ht="21.75" customHeight="1">
      <c r="B26" s="172" t="s">
        <v>2212</v>
      </c>
    </row>
    <row r="27" spans="1:2" s="172" customFormat="1" ht="21.75" customHeight="1">
      <c r="B27" s="172" t="s">
        <v>2213</v>
      </c>
    </row>
    <row r="28" spans="1:2" s="172" customFormat="1" ht="21.75" customHeight="1">
      <c r="B28" s="172" t="s">
        <v>2214</v>
      </c>
    </row>
    <row r="29" spans="1:2" s="172" customFormat="1" ht="21.75" customHeight="1">
      <c r="B29" s="172" t="s">
        <v>2215</v>
      </c>
    </row>
    <row r="30" spans="1:2" s="172" customFormat="1" ht="21.75" customHeight="1">
      <c r="B30" s="172" t="s">
        <v>2216</v>
      </c>
    </row>
    <row r="31" spans="1:2" s="172" customFormat="1" ht="21.75" customHeight="1">
      <c r="B31" s="172" t="s">
        <v>2217</v>
      </c>
    </row>
    <row r="32" spans="1:2" s="172" customFormat="1" ht="21.75" customHeight="1">
      <c r="B32" s="172" t="s">
        <v>2218</v>
      </c>
    </row>
    <row r="33" spans="2:2" s="172" customFormat="1" ht="21.75" customHeight="1">
      <c r="B33" s="172" t="s">
        <v>2219</v>
      </c>
    </row>
    <row r="34" spans="2:2" s="172" customFormat="1" ht="21.75" customHeight="1">
      <c r="B34" s="172" t="s">
        <v>2220</v>
      </c>
    </row>
    <row r="35" spans="2:2" s="172" customFormat="1" ht="21.75" customHeight="1"/>
    <row r="36" spans="2:2" s="172" customFormat="1" ht="21.75" customHeight="1"/>
    <row r="37" spans="2:2" s="172" customFormat="1" ht="21.75" customHeight="1"/>
    <row r="38" spans="2:2" s="172" customFormat="1" ht="21.75" customHeight="1"/>
    <row r="39" spans="2:2" s="172" customFormat="1" ht="21.75" customHeight="1"/>
    <row r="40" spans="2:2" s="172" customFormat="1" ht="21.75" customHeight="1"/>
    <row r="41" spans="2:2" s="172" customFormat="1" ht="21.75" customHeight="1"/>
    <row r="42" spans="2:2" s="172" customFormat="1" ht="21.75" customHeight="1"/>
    <row r="43" spans="2:2" s="172" customFormat="1" ht="21.75" customHeight="1"/>
    <row r="44" spans="2:2" s="172" customFormat="1" ht="21.75" customHeight="1"/>
    <row r="45" spans="2:2" s="172" customFormat="1" ht="21.75" customHeight="1"/>
    <row r="46" spans="2:2" s="172" customFormat="1" ht="21.75" customHeight="1"/>
    <row r="47" spans="2:2" s="172" customFormat="1" ht="21.75" customHeight="1"/>
    <row r="48" spans="2:2" s="172" customFormat="1" ht="21.75" customHeight="1"/>
    <row r="49" s="172" customFormat="1" ht="21.75" customHeight="1"/>
    <row r="50" s="172" customFormat="1" ht="21.75" customHeight="1"/>
    <row r="51" s="172" customFormat="1" ht="21.75" customHeight="1"/>
    <row r="52" s="172" customFormat="1" ht="21.75" customHeight="1"/>
    <row r="53" s="172" customFormat="1" ht="21.75" customHeight="1"/>
    <row r="54" s="172" customFormat="1" ht="21.75" customHeight="1"/>
    <row r="55" s="172" customFormat="1" ht="21.75" customHeight="1"/>
    <row r="56" s="172" customFormat="1" ht="21.75" customHeight="1"/>
    <row r="57" s="172" customFormat="1" ht="21.75" customHeight="1"/>
    <row r="58" s="172" customFormat="1" ht="21.75" customHeight="1"/>
    <row r="59" s="172" customFormat="1" ht="21.75" customHeight="1"/>
    <row r="60" s="172" customFormat="1" ht="21.75" customHeight="1"/>
    <row r="61" s="172" customFormat="1" ht="21.75" customHeight="1"/>
    <row r="62" s="172" customFormat="1" ht="21.75" customHeight="1"/>
    <row r="63" s="172" customFormat="1" ht="21.75" customHeight="1"/>
  </sheetData>
  <phoneticPr fontId="2"/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G7"/>
  <sheetViews>
    <sheetView zoomScaleNormal="100" workbookViewId="0"/>
  </sheetViews>
  <sheetFormatPr defaultRowHeight="18" customHeight="1"/>
  <cols>
    <col min="1" max="1" width="11.25" style="4" customWidth="1"/>
    <col min="2" max="2" width="11.125" style="4" customWidth="1"/>
    <col min="3" max="3" width="12.375" style="4" customWidth="1"/>
    <col min="4" max="4" width="14.125" style="4" bestFit="1" customWidth="1"/>
    <col min="5" max="7" width="11.125" style="4" customWidth="1"/>
    <col min="8" max="16384" width="9" style="4"/>
  </cols>
  <sheetData>
    <row r="1" spans="1:7" ht="18" customHeight="1">
      <c r="A1" s="3" t="s">
        <v>2286</v>
      </c>
    </row>
    <row r="2" spans="1:7" s="6" customFormat="1" ht="18" customHeight="1">
      <c r="A2" s="5"/>
      <c r="G2" s="10" t="s">
        <v>767</v>
      </c>
    </row>
    <row r="3" spans="1:7" s="6" customFormat="1" ht="18" customHeight="1">
      <c r="A3" s="1183" t="s">
        <v>768</v>
      </c>
      <c r="B3" s="1164" t="s">
        <v>769</v>
      </c>
      <c r="C3" s="1164" t="s">
        <v>770</v>
      </c>
      <c r="D3" s="1164"/>
      <c r="E3" s="1164" t="s">
        <v>771</v>
      </c>
      <c r="F3" s="1164" t="s">
        <v>772</v>
      </c>
      <c r="G3" s="1185" t="s">
        <v>773</v>
      </c>
    </row>
    <row r="4" spans="1:7" s="265" customFormat="1" ht="18" customHeight="1">
      <c r="A4" s="1184"/>
      <c r="B4" s="1186"/>
      <c r="C4" s="249" t="s">
        <v>774</v>
      </c>
      <c r="D4" s="328" t="s">
        <v>775</v>
      </c>
      <c r="E4" s="1186"/>
      <c r="F4" s="1186"/>
      <c r="G4" s="1187"/>
    </row>
    <row r="5" spans="1:7" s="6" customFormat="1" ht="18" customHeight="1">
      <c r="A5" s="259" t="s">
        <v>632</v>
      </c>
      <c r="B5" s="31">
        <v>3</v>
      </c>
      <c r="C5" s="31">
        <v>2</v>
      </c>
      <c r="D5" s="31">
        <v>6</v>
      </c>
      <c r="E5" s="313" t="s">
        <v>776</v>
      </c>
      <c r="F5" s="31">
        <v>1</v>
      </c>
      <c r="G5" s="31">
        <v>2</v>
      </c>
    </row>
    <row r="6" spans="1:7" s="194" customFormat="1" ht="18" customHeight="1">
      <c r="A6" s="63" t="s">
        <v>777</v>
      </c>
      <c r="B6" s="299" t="s">
        <v>764</v>
      </c>
      <c r="C6" s="299" t="s">
        <v>764</v>
      </c>
      <c r="D6" s="299">
        <v>95</v>
      </c>
      <c r="E6" s="299" t="s">
        <v>776</v>
      </c>
      <c r="F6" s="299" t="s">
        <v>764</v>
      </c>
      <c r="G6" s="299" t="s">
        <v>764</v>
      </c>
    </row>
    <row r="7" spans="1:7" s="6" customFormat="1" ht="18" customHeight="1">
      <c r="A7" s="6" t="s">
        <v>636</v>
      </c>
      <c r="G7" s="10" t="s">
        <v>625</v>
      </c>
    </row>
  </sheetData>
  <mergeCells count="6">
    <mergeCell ref="G3:G4"/>
    <mergeCell ref="A3:A4"/>
    <mergeCell ref="B3:B4"/>
    <mergeCell ref="C3:D3"/>
    <mergeCell ref="E3:E4"/>
    <mergeCell ref="F3:F4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F8"/>
  <sheetViews>
    <sheetView zoomScaleNormal="100" zoomScaleSheetLayoutView="100" workbookViewId="0"/>
  </sheetViews>
  <sheetFormatPr defaultRowHeight="18" customHeight="1"/>
  <cols>
    <col min="1" max="1" width="9.375" style="4" customWidth="1"/>
    <col min="2" max="2" width="13.75" style="4" customWidth="1"/>
    <col min="3" max="5" width="15.5" style="4" customWidth="1"/>
    <col min="6" max="6" width="17.5" style="4" customWidth="1"/>
    <col min="7" max="16384" width="9" style="4"/>
  </cols>
  <sheetData>
    <row r="1" spans="1:6" ht="18" customHeight="1">
      <c r="A1" s="3" t="s">
        <v>778</v>
      </c>
    </row>
    <row r="2" spans="1:6" s="6" customFormat="1" ht="18" customHeight="1">
      <c r="A2" s="5"/>
      <c r="F2" s="10" t="s">
        <v>744</v>
      </c>
    </row>
    <row r="3" spans="1:6" s="6" customFormat="1" ht="18" customHeight="1">
      <c r="A3" s="1261" t="s">
        <v>60</v>
      </c>
      <c r="B3" s="1226" t="s">
        <v>779</v>
      </c>
      <c r="C3" s="1262"/>
      <c r="D3" s="1262"/>
      <c r="E3" s="1261"/>
      <c r="F3" s="1263" t="s">
        <v>2124</v>
      </c>
    </row>
    <row r="4" spans="1:6" s="6" customFormat="1" ht="24">
      <c r="A4" s="1224"/>
      <c r="B4" s="244" t="s">
        <v>748</v>
      </c>
      <c r="C4" s="482" t="s">
        <v>2123</v>
      </c>
      <c r="D4" s="482" t="s">
        <v>780</v>
      </c>
      <c r="E4" s="482" t="s">
        <v>781</v>
      </c>
      <c r="F4" s="1264"/>
    </row>
    <row r="5" spans="1:6" s="6" customFormat="1" ht="18" customHeight="1">
      <c r="A5" s="483">
        <f>SUM(B5,F5)</f>
        <v>848</v>
      </c>
      <c r="B5" s="53">
        <f>SUM(C5:E5)</f>
        <v>89</v>
      </c>
      <c r="C5" s="53">
        <v>45</v>
      </c>
      <c r="D5" s="53">
        <v>42</v>
      </c>
      <c r="E5" s="53">
        <v>2</v>
      </c>
      <c r="F5" s="53">
        <v>759</v>
      </c>
    </row>
    <row r="6" spans="1:6" s="6" customFormat="1" ht="18" customHeight="1">
      <c r="A6" s="323" t="s">
        <v>677</v>
      </c>
      <c r="B6" s="323"/>
      <c r="C6" s="323"/>
      <c r="D6" s="323"/>
      <c r="E6" s="323"/>
      <c r="F6" s="324" t="s">
        <v>625</v>
      </c>
    </row>
    <row r="7" spans="1:6" s="6" customFormat="1" ht="18" customHeight="1"/>
    <row r="8" spans="1:6" s="6" customFormat="1" ht="18" customHeight="1"/>
  </sheetData>
  <mergeCells count="3">
    <mergeCell ref="A3:A4"/>
    <mergeCell ref="B3:E3"/>
    <mergeCell ref="F3:F4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H10"/>
  <sheetViews>
    <sheetView zoomScaleNormal="100" zoomScaleSheetLayoutView="100" workbookViewId="0"/>
  </sheetViews>
  <sheetFormatPr defaultRowHeight="18" customHeight="1"/>
  <cols>
    <col min="1" max="8" width="10.75" style="344" customWidth="1"/>
    <col min="9" max="16384" width="9" style="344"/>
  </cols>
  <sheetData>
    <row r="1" spans="1:8" ht="18" customHeight="1">
      <c r="A1" s="3" t="s">
        <v>782</v>
      </c>
      <c r="B1" s="4"/>
      <c r="C1" s="4"/>
      <c r="D1" s="4"/>
      <c r="E1" s="4"/>
      <c r="F1" s="4"/>
      <c r="G1" s="4"/>
      <c r="H1" s="4"/>
    </row>
    <row r="2" spans="1:8" s="348" customFormat="1" ht="18" customHeight="1">
      <c r="A2" s="5"/>
      <c r="B2" s="6"/>
      <c r="C2" s="6"/>
      <c r="D2" s="6"/>
      <c r="E2" s="6"/>
      <c r="F2" s="6"/>
      <c r="G2" s="6"/>
      <c r="H2" s="10" t="s">
        <v>783</v>
      </c>
    </row>
    <row r="3" spans="1:8" s="485" customFormat="1" ht="36">
      <c r="A3" s="484" t="s">
        <v>267</v>
      </c>
      <c r="B3" s="382" t="s">
        <v>784</v>
      </c>
      <c r="C3" s="382" t="s">
        <v>785</v>
      </c>
      <c r="D3" s="382" t="s">
        <v>786</v>
      </c>
      <c r="E3" s="382" t="s">
        <v>787</v>
      </c>
      <c r="F3" s="382" t="s">
        <v>788</v>
      </c>
      <c r="G3" s="382" t="s">
        <v>789</v>
      </c>
      <c r="H3" s="400" t="s">
        <v>790</v>
      </c>
    </row>
    <row r="4" spans="1:8" s="348" customFormat="1" ht="18" customHeight="1">
      <c r="A4" s="486">
        <f>SUM(B4:H4)+SUM(A7:H7)</f>
        <v>725</v>
      </c>
      <c r="B4" s="53">
        <v>508</v>
      </c>
      <c r="C4" s="53">
        <v>19</v>
      </c>
      <c r="D4" s="53">
        <v>3</v>
      </c>
      <c r="E4" s="53">
        <v>1</v>
      </c>
      <c r="F4" s="53">
        <v>55</v>
      </c>
      <c r="G4" s="53">
        <v>29</v>
      </c>
      <c r="H4" s="53">
        <v>27</v>
      </c>
    </row>
    <row r="5" spans="1:8" s="348" customFormat="1" ht="18" customHeight="1">
      <c r="A5" s="51"/>
      <c r="B5" s="51"/>
      <c r="C5" s="51"/>
      <c r="D5" s="51"/>
      <c r="E5" s="51"/>
      <c r="F5" s="51"/>
      <c r="G5" s="51"/>
      <c r="H5" s="51"/>
    </row>
    <row r="6" spans="1:8" s="485" customFormat="1" ht="36" customHeight="1">
      <c r="A6" s="1061" t="s">
        <v>791</v>
      </c>
      <c r="B6" s="382" t="s">
        <v>792</v>
      </c>
      <c r="C6" s="382" t="s">
        <v>793</v>
      </c>
      <c r="D6" s="382" t="s">
        <v>770</v>
      </c>
      <c r="E6" s="382" t="s">
        <v>794</v>
      </c>
      <c r="F6" s="382" t="s">
        <v>795</v>
      </c>
      <c r="G6" s="382" t="s">
        <v>796</v>
      </c>
      <c r="H6" s="400" t="s">
        <v>797</v>
      </c>
    </row>
    <row r="7" spans="1:8" s="348" customFormat="1" ht="18" customHeight="1">
      <c r="A7" s="53">
        <v>66</v>
      </c>
      <c r="B7" s="53">
        <v>8</v>
      </c>
      <c r="C7" s="53">
        <v>2</v>
      </c>
      <c r="D7" s="53">
        <v>4</v>
      </c>
      <c r="E7" s="1073" t="s">
        <v>528</v>
      </c>
      <c r="F7" s="53">
        <v>1</v>
      </c>
      <c r="G7" s="1073" t="s">
        <v>528</v>
      </c>
      <c r="H7" s="53">
        <v>2</v>
      </c>
    </row>
    <row r="8" spans="1:8" s="348" customFormat="1" ht="18" customHeight="1">
      <c r="A8" s="323" t="s">
        <v>636</v>
      </c>
      <c r="B8" s="6"/>
      <c r="C8" s="6"/>
      <c r="D8" s="6"/>
      <c r="E8" s="6"/>
      <c r="F8" s="6"/>
      <c r="G8" s="6"/>
      <c r="H8" s="10" t="s">
        <v>625</v>
      </c>
    </row>
    <row r="9" spans="1:8" s="348" customFormat="1" ht="18" customHeight="1"/>
    <row r="10" spans="1:8" s="348" customFormat="1" ht="18" customHeight="1"/>
  </sheetData>
  <phoneticPr fontId="2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Normal="100" workbookViewId="0"/>
  </sheetViews>
  <sheetFormatPr defaultRowHeight="18" customHeight="1"/>
  <cols>
    <col min="1" max="6" width="13.875" style="387" customWidth="1"/>
    <col min="7" max="256" width="9" style="387"/>
    <col min="257" max="262" width="13.875" style="387" customWidth="1"/>
    <col min="263" max="512" width="9" style="387"/>
    <col min="513" max="518" width="13.875" style="387" customWidth="1"/>
    <col min="519" max="768" width="9" style="387"/>
    <col min="769" max="774" width="13.875" style="387" customWidth="1"/>
    <col min="775" max="1024" width="9" style="387"/>
    <col min="1025" max="1030" width="13.875" style="387" customWidth="1"/>
    <col min="1031" max="1280" width="9" style="387"/>
    <col min="1281" max="1286" width="13.875" style="387" customWidth="1"/>
    <col min="1287" max="1536" width="9" style="387"/>
    <col min="1537" max="1542" width="13.875" style="387" customWidth="1"/>
    <col min="1543" max="1792" width="9" style="387"/>
    <col min="1793" max="1798" width="13.875" style="387" customWidth="1"/>
    <col min="1799" max="2048" width="9" style="387"/>
    <col min="2049" max="2054" width="13.875" style="387" customWidth="1"/>
    <col min="2055" max="2304" width="9" style="387"/>
    <col min="2305" max="2310" width="13.875" style="387" customWidth="1"/>
    <col min="2311" max="2560" width="9" style="387"/>
    <col min="2561" max="2566" width="13.875" style="387" customWidth="1"/>
    <col min="2567" max="2816" width="9" style="387"/>
    <col min="2817" max="2822" width="13.875" style="387" customWidth="1"/>
    <col min="2823" max="3072" width="9" style="387"/>
    <col min="3073" max="3078" width="13.875" style="387" customWidth="1"/>
    <col min="3079" max="3328" width="9" style="387"/>
    <col min="3329" max="3334" width="13.875" style="387" customWidth="1"/>
    <col min="3335" max="3584" width="9" style="387"/>
    <col min="3585" max="3590" width="13.875" style="387" customWidth="1"/>
    <col min="3591" max="3840" width="9" style="387"/>
    <col min="3841" max="3846" width="13.875" style="387" customWidth="1"/>
    <col min="3847" max="4096" width="9" style="387"/>
    <col min="4097" max="4102" width="13.875" style="387" customWidth="1"/>
    <col min="4103" max="4352" width="9" style="387"/>
    <col min="4353" max="4358" width="13.875" style="387" customWidth="1"/>
    <col min="4359" max="4608" width="9" style="387"/>
    <col min="4609" max="4614" width="13.875" style="387" customWidth="1"/>
    <col min="4615" max="4864" width="9" style="387"/>
    <col min="4865" max="4870" width="13.875" style="387" customWidth="1"/>
    <col min="4871" max="5120" width="9" style="387"/>
    <col min="5121" max="5126" width="13.875" style="387" customWidth="1"/>
    <col min="5127" max="5376" width="9" style="387"/>
    <col min="5377" max="5382" width="13.875" style="387" customWidth="1"/>
    <col min="5383" max="5632" width="9" style="387"/>
    <col min="5633" max="5638" width="13.875" style="387" customWidth="1"/>
    <col min="5639" max="5888" width="9" style="387"/>
    <col min="5889" max="5894" width="13.875" style="387" customWidth="1"/>
    <col min="5895" max="6144" width="9" style="387"/>
    <col min="6145" max="6150" width="13.875" style="387" customWidth="1"/>
    <col min="6151" max="6400" width="9" style="387"/>
    <col min="6401" max="6406" width="13.875" style="387" customWidth="1"/>
    <col min="6407" max="6656" width="9" style="387"/>
    <col min="6657" max="6662" width="13.875" style="387" customWidth="1"/>
    <col min="6663" max="6912" width="9" style="387"/>
    <col min="6913" max="6918" width="13.875" style="387" customWidth="1"/>
    <col min="6919" max="7168" width="9" style="387"/>
    <col min="7169" max="7174" width="13.875" style="387" customWidth="1"/>
    <col min="7175" max="7424" width="9" style="387"/>
    <col min="7425" max="7430" width="13.875" style="387" customWidth="1"/>
    <col min="7431" max="7680" width="9" style="387"/>
    <col min="7681" max="7686" width="13.875" style="387" customWidth="1"/>
    <col min="7687" max="7936" width="9" style="387"/>
    <col min="7937" max="7942" width="13.875" style="387" customWidth="1"/>
    <col min="7943" max="8192" width="9" style="387"/>
    <col min="8193" max="8198" width="13.875" style="387" customWidth="1"/>
    <col min="8199" max="8448" width="9" style="387"/>
    <col min="8449" max="8454" width="13.875" style="387" customWidth="1"/>
    <col min="8455" max="8704" width="9" style="387"/>
    <col min="8705" max="8710" width="13.875" style="387" customWidth="1"/>
    <col min="8711" max="8960" width="9" style="387"/>
    <col min="8961" max="8966" width="13.875" style="387" customWidth="1"/>
    <col min="8967" max="9216" width="9" style="387"/>
    <col min="9217" max="9222" width="13.875" style="387" customWidth="1"/>
    <col min="9223" max="9472" width="9" style="387"/>
    <col min="9473" max="9478" width="13.875" style="387" customWidth="1"/>
    <col min="9479" max="9728" width="9" style="387"/>
    <col min="9729" max="9734" width="13.875" style="387" customWidth="1"/>
    <col min="9735" max="9984" width="9" style="387"/>
    <col min="9985" max="9990" width="13.875" style="387" customWidth="1"/>
    <col min="9991" max="10240" width="9" style="387"/>
    <col min="10241" max="10246" width="13.875" style="387" customWidth="1"/>
    <col min="10247" max="10496" width="9" style="387"/>
    <col min="10497" max="10502" width="13.875" style="387" customWidth="1"/>
    <col min="10503" max="10752" width="9" style="387"/>
    <col min="10753" max="10758" width="13.875" style="387" customWidth="1"/>
    <col min="10759" max="11008" width="9" style="387"/>
    <col min="11009" max="11014" width="13.875" style="387" customWidth="1"/>
    <col min="11015" max="11264" width="9" style="387"/>
    <col min="11265" max="11270" width="13.875" style="387" customWidth="1"/>
    <col min="11271" max="11520" width="9" style="387"/>
    <col min="11521" max="11526" width="13.875" style="387" customWidth="1"/>
    <col min="11527" max="11776" width="9" style="387"/>
    <col min="11777" max="11782" width="13.875" style="387" customWidth="1"/>
    <col min="11783" max="12032" width="9" style="387"/>
    <col min="12033" max="12038" width="13.875" style="387" customWidth="1"/>
    <col min="12039" max="12288" width="9" style="387"/>
    <col min="12289" max="12294" width="13.875" style="387" customWidth="1"/>
    <col min="12295" max="12544" width="9" style="387"/>
    <col min="12545" max="12550" width="13.875" style="387" customWidth="1"/>
    <col min="12551" max="12800" width="9" style="387"/>
    <col min="12801" max="12806" width="13.875" style="387" customWidth="1"/>
    <col min="12807" max="13056" width="9" style="387"/>
    <col min="13057" max="13062" width="13.875" style="387" customWidth="1"/>
    <col min="13063" max="13312" width="9" style="387"/>
    <col min="13313" max="13318" width="13.875" style="387" customWidth="1"/>
    <col min="13319" max="13568" width="9" style="387"/>
    <col min="13569" max="13574" width="13.875" style="387" customWidth="1"/>
    <col min="13575" max="13824" width="9" style="387"/>
    <col min="13825" max="13830" width="13.875" style="387" customWidth="1"/>
    <col min="13831" max="14080" width="9" style="387"/>
    <col min="14081" max="14086" width="13.875" style="387" customWidth="1"/>
    <col min="14087" max="14336" width="9" style="387"/>
    <col min="14337" max="14342" width="13.875" style="387" customWidth="1"/>
    <col min="14343" max="14592" width="9" style="387"/>
    <col min="14593" max="14598" width="13.875" style="387" customWidth="1"/>
    <col min="14599" max="14848" width="9" style="387"/>
    <col min="14849" max="14854" width="13.875" style="387" customWidth="1"/>
    <col min="14855" max="15104" width="9" style="387"/>
    <col min="15105" max="15110" width="13.875" style="387" customWidth="1"/>
    <col min="15111" max="15360" width="9" style="387"/>
    <col min="15361" max="15366" width="13.875" style="387" customWidth="1"/>
    <col min="15367" max="15616" width="9" style="387"/>
    <col min="15617" max="15622" width="13.875" style="387" customWidth="1"/>
    <col min="15623" max="15872" width="9" style="387"/>
    <col min="15873" max="15878" width="13.875" style="387" customWidth="1"/>
    <col min="15879" max="16128" width="9" style="387"/>
    <col min="16129" max="16134" width="13.875" style="387" customWidth="1"/>
    <col min="16135" max="16384" width="9" style="387"/>
  </cols>
  <sheetData>
    <row r="1" spans="1:6" ht="18" customHeight="1">
      <c r="A1" s="1105" t="s">
        <v>2298</v>
      </c>
    </row>
    <row r="2" spans="1:6" s="177" customFormat="1" ht="18" customHeight="1">
      <c r="A2" s="1106"/>
      <c r="F2" s="380" t="s">
        <v>2288</v>
      </c>
    </row>
    <row r="3" spans="1:6" s="177" customFormat="1" ht="18" customHeight="1">
      <c r="A3" s="1107" t="s">
        <v>1145</v>
      </c>
      <c r="B3" s="1108" t="s">
        <v>2289</v>
      </c>
      <c r="C3" s="1108" t="s">
        <v>61</v>
      </c>
      <c r="D3" s="1108" t="s">
        <v>62</v>
      </c>
      <c r="E3" s="1108" t="s">
        <v>2290</v>
      </c>
      <c r="F3" s="1109" t="s">
        <v>2291</v>
      </c>
    </row>
    <row r="4" spans="1:6" s="177" customFormat="1" ht="18" customHeight="1">
      <c r="A4" s="1110" t="s">
        <v>47</v>
      </c>
      <c r="B4" s="31">
        <f>SUM(C4:D4)</f>
        <v>10705</v>
      </c>
      <c r="C4" s="31">
        <v>10688</v>
      </c>
      <c r="D4" s="31">
        <v>17</v>
      </c>
      <c r="E4" s="31">
        <v>391</v>
      </c>
      <c r="F4" s="31">
        <v>235</v>
      </c>
    </row>
    <row r="5" spans="1:6" s="177" customFormat="1" ht="18" customHeight="1">
      <c r="A5" s="1119" t="s">
        <v>48</v>
      </c>
      <c r="B5" s="46">
        <f>SUM(C5:D5)</f>
        <v>9801</v>
      </c>
      <c r="C5" s="46">
        <v>9801</v>
      </c>
      <c r="D5" s="46">
        <v>0</v>
      </c>
      <c r="E5" s="46">
        <v>325</v>
      </c>
      <c r="F5" s="46">
        <v>228</v>
      </c>
    </row>
    <row r="6" spans="1:6" s="177" customFormat="1" ht="18" customHeight="1">
      <c r="A6" s="1111" t="s">
        <v>49</v>
      </c>
      <c r="B6" s="31">
        <f>SUM(C6:D6)</f>
        <v>13416</v>
      </c>
      <c r="C6" s="31">
        <v>13388</v>
      </c>
      <c r="D6" s="31">
        <v>28</v>
      </c>
      <c r="E6" s="31">
        <v>444</v>
      </c>
      <c r="F6" s="31">
        <v>252</v>
      </c>
    </row>
    <row r="7" spans="1:6" s="177" customFormat="1" ht="18" customHeight="1">
      <c r="A7" s="1119" t="s">
        <v>50</v>
      </c>
      <c r="B7" s="46">
        <f>SUM(C7:D7)</f>
        <v>9765</v>
      </c>
      <c r="C7" s="46">
        <v>9672</v>
      </c>
      <c r="D7" s="46">
        <v>93</v>
      </c>
      <c r="E7" s="46">
        <v>323</v>
      </c>
      <c r="F7" s="46">
        <v>224</v>
      </c>
    </row>
    <row r="8" spans="1:6" s="177" customFormat="1" ht="18" customHeight="1">
      <c r="A8" s="1112" t="s">
        <v>51</v>
      </c>
      <c r="B8" s="221">
        <f>SUM(C8:D8)</f>
        <v>9615</v>
      </c>
      <c r="C8" s="39">
        <v>9584</v>
      </c>
      <c r="D8" s="39">
        <v>31</v>
      </c>
      <c r="E8" s="39">
        <v>339</v>
      </c>
      <c r="F8" s="39">
        <v>230</v>
      </c>
    </row>
    <row r="9" spans="1:6" s="177" customFormat="1" ht="18" customHeight="1">
      <c r="A9" s="1113" t="s">
        <v>2292</v>
      </c>
      <c r="B9" s="31"/>
      <c r="C9" s="31"/>
      <c r="D9" s="31"/>
      <c r="E9" s="31"/>
      <c r="F9" s="31"/>
    </row>
    <row r="10" spans="1:6" s="177" customFormat="1" ht="18" customHeight="1">
      <c r="A10" s="1114" t="s">
        <v>2293</v>
      </c>
      <c r="B10" s="86"/>
      <c r="C10" s="1115">
        <v>1181</v>
      </c>
      <c r="D10" s="1115">
        <v>0</v>
      </c>
      <c r="E10" s="1115">
        <v>42</v>
      </c>
      <c r="F10" s="1115">
        <v>38</v>
      </c>
    </row>
    <row r="11" spans="1:6" s="177" customFormat="1" ht="18" customHeight="1">
      <c r="A11" s="1118" t="s">
        <v>2294</v>
      </c>
      <c r="B11" s="46"/>
      <c r="C11" s="207">
        <v>7084</v>
      </c>
      <c r="D11" s="207">
        <v>31</v>
      </c>
      <c r="E11" s="207">
        <v>252</v>
      </c>
      <c r="F11" s="207">
        <v>160</v>
      </c>
    </row>
    <row r="12" spans="1:6" s="177" customFormat="1" ht="18" customHeight="1">
      <c r="A12" s="1116" t="s">
        <v>2295</v>
      </c>
      <c r="B12" s="31"/>
      <c r="C12" s="313">
        <v>285</v>
      </c>
      <c r="D12" s="313">
        <v>0</v>
      </c>
      <c r="E12" s="313">
        <v>9</v>
      </c>
      <c r="F12" s="313">
        <v>5</v>
      </c>
    </row>
    <row r="13" spans="1:6" s="177" customFormat="1" ht="18" customHeight="1">
      <c r="A13" s="1118" t="s">
        <v>2296</v>
      </c>
      <c r="B13" s="46"/>
      <c r="C13" s="207">
        <v>1034</v>
      </c>
      <c r="D13" s="207">
        <v>0</v>
      </c>
      <c r="E13" s="207">
        <v>36</v>
      </c>
      <c r="F13" s="207">
        <v>27</v>
      </c>
    </row>
    <row r="14" spans="1:6" s="177" customFormat="1" ht="18" customHeight="1">
      <c r="A14" s="1117" t="s">
        <v>267</v>
      </c>
      <c r="B14" s="547">
        <f>SUM(B10:B13)</f>
        <v>0</v>
      </c>
      <c r="C14" s="547">
        <f>SUM(C10:C13)</f>
        <v>9584</v>
      </c>
      <c r="D14" s="547">
        <f>SUM(D10:D13)</f>
        <v>31</v>
      </c>
      <c r="E14" s="547">
        <f>SUM(E10:E13)</f>
        <v>339</v>
      </c>
      <c r="F14" s="547">
        <f>SUM(F10:F13)</f>
        <v>230</v>
      </c>
    </row>
    <row r="15" spans="1:6" s="177" customFormat="1" ht="18" customHeight="1">
      <c r="A15" s="701"/>
      <c r="B15" s="701"/>
      <c r="C15" s="701"/>
      <c r="D15" s="701"/>
      <c r="E15" s="1265" t="s">
        <v>2297</v>
      </c>
      <c r="F15" s="1265"/>
    </row>
    <row r="16" spans="1:6" s="177" customFormat="1" ht="18" customHeight="1"/>
  </sheetData>
  <mergeCells count="1">
    <mergeCell ref="E15:F15"/>
  </mergeCells>
  <phoneticPr fontId="2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/>
  </sheetViews>
  <sheetFormatPr defaultRowHeight="18" customHeight="1"/>
  <cols>
    <col min="1" max="1" width="1.75" style="4" customWidth="1"/>
    <col min="2" max="2" width="19.75" style="4" customWidth="1"/>
    <col min="3" max="7" width="12.75" style="4" customWidth="1"/>
    <col min="8" max="8" width="11.625" style="4" customWidth="1"/>
    <col min="9" max="16384" width="9" style="4"/>
  </cols>
  <sheetData>
    <row r="1" spans="1:7" ht="18" customHeight="1">
      <c r="A1" s="1099" t="s">
        <v>2301</v>
      </c>
      <c r="B1" s="47"/>
      <c r="G1" s="109"/>
    </row>
    <row r="2" spans="1:7" s="6" customFormat="1" ht="18" customHeight="1">
      <c r="B2" s="5"/>
      <c r="G2" s="1101" t="s">
        <v>752</v>
      </c>
    </row>
    <row r="3" spans="1:7" s="6" customFormat="1" ht="18" customHeight="1">
      <c r="A3" s="1266"/>
      <c r="B3" s="1158"/>
      <c r="C3" s="1097" t="s">
        <v>47</v>
      </c>
      <c r="D3" s="1097" t="s">
        <v>243</v>
      </c>
      <c r="E3" s="1097" t="s">
        <v>244</v>
      </c>
      <c r="F3" s="1097" t="s">
        <v>68</v>
      </c>
      <c r="G3" s="1098" t="s">
        <v>273</v>
      </c>
    </row>
    <row r="4" spans="1:7" s="6" customFormat="1" ht="18" customHeight="1">
      <c r="A4" s="1267" t="s">
        <v>2299</v>
      </c>
      <c r="B4" s="1268"/>
      <c r="C4" s="31">
        <v>11418</v>
      </c>
      <c r="D4" s="31">
        <v>11418</v>
      </c>
      <c r="E4" s="31">
        <v>11418</v>
      </c>
      <c r="F4" s="313">
        <v>11418</v>
      </c>
      <c r="G4" s="313">
        <v>11418</v>
      </c>
    </row>
    <row r="5" spans="1:7" s="6" customFormat="1" ht="18" customHeight="1">
      <c r="A5" s="869"/>
      <c r="B5" s="1120" t="s">
        <v>2300</v>
      </c>
      <c r="C5" s="90">
        <v>1545</v>
      </c>
      <c r="D5" s="90">
        <v>1546</v>
      </c>
      <c r="E5" s="90">
        <v>1544</v>
      </c>
      <c r="F5" s="299">
        <v>1538</v>
      </c>
      <c r="G5" s="299">
        <v>1539</v>
      </c>
    </row>
    <row r="6" spans="1:7" s="6" customFormat="1" ht="18" customHeight="1">
      <c r="F6" s="1182" t="s">
        <v>2297</v>
      </c>
      <c r="G6" s="1182"/>
    </row>
    <row r="7" spans="1:7" s="6" customFormat="1" ht="18" customHeight="1"/>
  </sheetData>
  <mergeCells count="3">
    <mergeCell ref="A3:B3"/>
    <mergeCell ref="A4:B4"/>
    <mergeCell ref="F6:G6"/>
  </mergeCells>
  <phoneticPr fontId="2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zoomScaleNormal="100" zoomScaleSheetLayoutView="100" workbookViewId="0"/>
  </sheetViews>
  <sheetFormatPr defaultRowHeight="18" customHeight="1"/>
  <cols>
    <col min="1" max="1" width="9.875" style="387" customWidth="1"/>
    <col min="2" max="15" width="6.625" style="387" customWidth="1"/>
    <col min="16" max="16384" width="9" style="387"/>
  </cols>
  <sheetData>
    <row r="1" spans="1:15" ht="18" customHeight="1">
      <c r="A1" s="1105" t="s">
        <v>2312</v>
      </c>
      <c r="O1" s="1121"/>
    </row>
    <row r="2" spans="1:15" s="177" customFormat="1" ht="18" customHeight="1">
      <c r="A2" s="1106"/>
      <c r="O2" s="380" t="s">
        <v>2302</v>
      </c>
    </row>
    <row r="3" spans="1:15" s="177" customFormat="1" ht="18" customHeight="1">
      <c r="A3" s="1277" t="s">
        <v>1145</v>
      </c>
      <c r="B3" s="1269" t="s">
        <v>88</v>
      </c>
      <c r="C3" s="1271" t="s">
        <v>267</v>
      </c>
      <c r="D3" s="1273" t="s">
        <v>2303</v>
      </c>
      <c r="E3" s="1273"/>
      <c r="F3" s="1273"/>
      <c r="G3" s="1273"/>
      <c r="H3" s="1273"/>
      <c r="I3" s="1273"/>
      <c r="J3" s="1273"/>
      <c r="K3" s="1273"/>
      <c r="L3" s="1273" t="s">
        <v>2304</v>
      </c>
      <c r="M3" s="1273"/>
      <c r="N3" s="1273"/>
      <c r="O3" s="1274"/>
    </row>
    <row r="4" spans="1:15" s="177" customFormat="1" ht="48">
      <c r="A4" s="1278"/>
      <c r="B4" s="1270"/>
      <c r="C4" s="1272"/>
      <c r="D4" s="1122" t="s">
        <v>957</v>
      </c>
      <c r="E4" s="1123" t="s">
        <v>2305</v>
      </c>
      <c r="F4" s="1122" t="s">
        <v>2306</v>
      </c>
      <c r="G4" s="1123" t="s">
        <v>2307</v>
      </c>
      <c r="H4" s="1124" t="s">
        <v>966</v>
      </c>
      <c r="I4" s="1123" t="s">
        <v>2308</v>
      </c>
      <c r="J4" s="1122" t="s">
        <v>65</v>
      </c>
      <c r="K4" s="1122" t="s">
        <v>67</v>
      </c>
      <c r="L4" s="1122" t="s">
        <v>957</v>
      </c>
      <c r="M4" s="1123" t="s">
        <v>2309</v>
      </c>
      <c r="N4" s="1123" t="s">
        <v>2308</v>
      </c>
      <c r="O4" s="1125" t="s">
        <v>67</v>
      </c>
    </row>
    <row r="5" spans="1:15" s="177" customFormat="1" ht="18" customHeight="1">
      <c r="A5" s="1275" t="s">
        <v>47</v>
      </c>
      <c r="B5" s="1122" t="s">
        <v>1451</v>
      </c>
      <c r="C5" s="31">
        <f>SUM(D5:O5)</f>
        <v>52</v>
      </c>
      <c r="D5" s="31">
        <v>6</v>
      </c>
      <c r="E5" s="31"/>
      <c r="F5" s="313"/>
      <c r="G5" s="31">
        <v>1</v>
      </c>
      <c r="H5" s="31"/>
      <c r="I5" s="31"/>
      <c r="J5" s="31"/>
      <c r="K5" s="31">
        <v>8</v>
      </c>
      <c r="L5" s="31">
        <v>32</v>
      </c>
      <c r="M5" s="31"/>
      <c r="N5" s="31">
        <v>3</v>
      </c>
      <c r="O5" s="31">
        <v>2</v>
      </c>
    </row>
    <row r="6" spans="1:15" s="177" customFormat="1" ht="18" customHeight="1">
      <c r="A6" s="1275"/>
      <c r="B6" s="1126" t="s">
        <v>631</v>
      </c>
      <c r="C6" s="46">
        <f t="shared" ref="C6:C14" si="0">SUM(D6:O6)</f>
        <v>318</v>
      </c>
      <c r="D6" s="46">
        <v>16</v>
      </c>
      <c r="E6" s="46"/>
      <c r="F6" s="207"/>
      <c r="G6" s="46">
        <v>5</v>
      </c>
      <c r="H6" s="46"/>
      <c r="I6" s="46"/>
      <c r="J6" s="46"/>
      <c r="K6" s="46">
        <v>44</v>
      </c>
      <c r="L6" s="46">
        <v>188</v>
      </c>
      <c r="M6" s="46"/>
      <c r="N6" s="46">
        <v>56</v>
      </c>
      <c r="O6" s="46">
        <v>9</v>
      </c>
    </row>
    <row r="7" spans="1:15" s="177" customFormat="1" ht="18" customHeight="1">
      <c r="A7" s="1275" t="s">
        <v>48</v>
      </c>
      <c r="B7" s="1122" t="s">
        <v>1451</v>
      </c>
      <c r="C7" s="31">
        <f t="shared" si="0"/>
        <v>57</v>
      </c>
      <c r="D7" s="31">
        <v>2</v>
      </c>
      <c r="E7" s="31"/>
      <c r="F7" s="313"/>
      <c r="G7" s="31"/>
      <c r="H7" s="31"/>
      <c r="I7" s="31"/>
      <c r="J7" s="31"/>
      <c r="K7" s="31">
        <v>11</v>
      </c>
      <c r="L7" s="31">
        <v>41</v>
      </c>
      <c r="M7" s="313"/>
      <c r="N7" s="31">
        <v>1</v>
      </c>
      <c r="O7" s="31">
        <v>2</v>
      </c>
    </row>
    <row r="8" spans="1:15" s="177" customFormat="1" ht="18" customHeight="1">
      <c r="A8" s="1275"/>
      <c r="B8" s="1126" t="s">
        <v>631</v>
      </c>
      <c r="C8" s="46">
        <f t="shared" si="0"/>
        <v>258</v>
      </c>
      <c r="D8" s="46">
        <v>5</v>
      </c>
      <c r="E8" s="46"/>
      <c r="F8" s="207"/>
      <c r="G8" s="46"/>
      <c r="H8" s="46"/>
      <c r="I8" s="46"/>
      <c r="J8" s="46"/>
      <c r="K8" s="207">
        <v>107</v>
      </c>
      <c r="L8" s="46">
        <v>135</v>
      </c>
      <c r="M8" s="207"/>
      <c r="N8" s="46">
        <v>4</v>
      </c>
      <c r="O8" s="46">
        <v>7</v>
      </c>
    </row>
    <row r="9" spans="1:15" s="177" customFormat="1" ht="18" customHeight="1">
      <c r="A9" s="1275" t="s">
        <v>49</v>
      </c>
      <c r="B9" s="1122" t="s">
        <v>1451</v>
      </c>
      <c r="C9" s="31">
        <f t="shared" si="0"/>
        <v>87</v>
      </c>
      <c r="D9" s="31">
        <v>13</v>
      </c>
      <c r="E9" s="31">
        <v>1</v>
      </c>
      <c r="F9" s="313"/>
      <c r="G9" s="31"/>
      <c r="H9" s="31"/>
      <c r="I9" s="31"/>
      <c r="J9" s="31"/>
      <c r="K9" s="31">
        <v>23</v>
      </c>
      <c r="L9" s="31">
        <v>41</v>
      </c>
      <c r="M9" s="31"/>
      <c r="N9" s="31"/>
      <c r="O9" s="31">
        <v>9</v>
      </c>
    </row>
    <row r="10" spans="1:15" s="177" customFormat="1" ht="18" customHeight="1">
      <c r="A10" s="1275"/>
      <c r="B10" s="1126" t="s">
        <v>631</v>
      </c>
      <c r="C10" s="46">
        <f t="shared" si="0"/>
        <v>499</v>
      </c>
      <c r="D10" s="46">
        <v>55</v>
      </c>
      <c r="E10" s="46">
        <v>10</v>
      </c>
      <c r="F10" s="207"/>
      <c r="G10" s="46"/>
      <c r="H10" s="46"/>
      <c r="I10" s="46"/>
      <c r="J10" s="46"/>
      <c r="K10" s="46">
        <v>205</v>
      </c>
      <c r="L10" s="46">
        <v>145</v>
      </c>
      <c r="M10" s="46"/>
      <c r="N10" s="46"/>
      <c r="O10" s="46">
        <v>84</v>
      </c>
    </row>
    <row r="11" spans="1:15" s="177" customFormat="1" ht="18" customHeight="1">
      <c r="A11" s="1275" t="s">
        <v>50</v>
      </c>
      <c r="B11" s="1122" t="s">
        <v>1451</v>
      </c>
      <c r="C11" s="31">
        <v>58</v>
      </c>
      <c r="D11" s="31">
        <v>5</v>
      </c>
      <c r="E11" s="31">
        <v>1</v>
      </c>
      <c r="F11" s="313"/>
      <c r="G11" s="31"/>
      <c r="H11" s="31"/>
      <c r="I11" s="31">
        <v>1</v>
      </c>
      <c r="J11" s="31"/>
      <c r="K11" s="31">
        <v>6</v>
      </c>
      <c r="L11" s="31">
        <v>42</v>
      </c>
      <c r="M11" s="31"/>
      <c r="N11" s="31"/>
      <c r="O11" s="31">
        <v>3</v>
      </c>
    </row>
    <row r="12" spans="1:15" s="177" customFormat="1" ht="18" customHeight="1">
      <c r="A12" s="1275"/>
      <c r="B12" s="1126" t="s">
        <v>631</v>
      </c>
      <c r="C12" s="46">
        <v>857</v>
      </c>
      <c r="D12" s="46">
        <v>16</v>
      </c>
      <c r="E12" s="46">
        <v>615</v>
      </c>
      <c r="F12" s="207"/>
      <c r="G12" s="46"/>
      <c r="H12" s="46"/>
      <c r="I12" s="46">
        <v>13</v>
      </c>
      <c r="J12" s="46"/>
      <c r="K12" s="46">
        <v>44</v>
      </c>
      <c r="L12" s="46">
        <v>130</v>
      </c>
      <c r="M12" s="46"/>
      <c r="N12" s="46"/>
      <c r="O12" s="46">
        <v>39</v>
      </c>
    </row>
    <row r="13" spans="1:15" s="177" customFormat="1" ht="18" customHeight="1">
      <c r="A13" s="1275" t="s">
        <v>51</v>
      </c>
      <c r="B13" s="1122" t="s">
        <v>1451</v>
      </c>
      <c r="C13" s="31">
        <f t="shared" si="0"/>
        <v>62</v>
      </c>
      <c r="D13" s="31">
        <v>13</v>
      </c>
      <c r="E13" s="31">
        <v>1</v>
      </c>
      <c r="F13" s="313"/>
      <c r="G13" s="31">
        <v>1</v>
      </c>
      <c r="H13" s="31">
        <v>1</v>
      </c>
      <c r="I13" s="31"/>
      <c r="J13" s="31"/>
      <c r="K13" s="313">
        <v>12</v>
      </c>
      <c r="L13" s="31">
        <v>28</v>
      </c>
      <c r="M13" s="31"/>
      <c r="N13" s="31">
        <v>3</v>
      </c>
      <c r="O13" s="31">
        <v>3</v>
      </c>
    </row>
    <row r="14" spans="1:15" s="177" customFormat="1" ht="18" customHeight="1">
      <c r="A14" s="1276"/>
      <c r="B14" s="1127" t="s">
        <v>631</v>
      </c>
      <c r="C14" s="90">
        <f t="shared" si="0"/>
        <v>321</v>
      </c>
      <c r="D14" s="90">
        <v>78</v>
      </c>
      <c r="E14" s="90">
        <v>7</v>
      </c>
      <c r="F14" s="299"/>
      <c r="G14" s="90">
        <v>10</v>
      </c>
      <c r="H14" s="90">
        <v>1</v>
      </c>
      <c r="I14" s="90"/>
      <c r="J14" s="90"/>
      <c r="K14" s="299">
        <v>105</v>
      </c>
      <c r="L14" s="90">
        <v>92</v>
      </c>
      <c r="M14" s="90"/>
      <c r="N14" s="90">
        <v>14</v>
      </c>
      <c r="O14" s="299">
        <v>14</v>
      </c>
    </row>
    <row r="15" spans="1:15" s="177" customFormat="1" ht="18" customHeight="1">
      <c r="C15" s="177" t="s">
        <v>2310</v>
      </c>
      <c r="O15" s="380" t="s">
        <v>2311</v>
      </c>
    </row>
    <row r="16" spans="1:15" s="177" customFormat="1" ht="18" customHeight="1"/>
  </sheetData>
  <mergeCells count="10">
    <mergeCell ref="A7:A8"/>
    <mergeCell ref="A9:A10"/>
    <mergeCell ref="A11:A12"/>
    <mergeCell ref="A13:A14"/>
    <mergeCell ref="A3:A4"/>
    <mergeCell ref="B3:B4"/>
    <mergeCell ref="C3:C4"/>
    <mergeCell ref="D3:K3"/>
    <mergeCell ref="L3:O3"/>
    <mergeCell ref="A5:A6"/>
  </mergeCells>
  <phoneticPr fontId="2"/>
  <pageMargins left="0.19685039370078741" right="0.19685039370078741" top="0.98425196850393704" bottom="0.98425196850393704" header="0.51181102362204722" footer="0.51181102362204722"/>
  <pageSetup paperSize="9" scale="88" orientation="portrait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A1:F12"/>
  <sheetViews>
    <sheetView zoomScaleNormal="100" zoomScaleSheetLayoutView="100" workbookViewId="0"/>
  </sheetViews>
  <sheetFormatPr defaultRowHeight="18" customHeight="1"/>
  <cols>
    <col min="1" max="1" width="17.375" style="4" customWidth="1"/>
    <col min="2" max="5" width="17.25" style="4" customWidth="1"/>
    <col min="6" max="6" width="9.5" style="4" bestFit="1" customWidth="1"/>
    <col min="7" max="7" width="9.125" style="4" bestFit="1" customWidth="1"/>
    <col min="8" max="8" width="9.5" style="4" bestFit="1" customWidth="1"/>
    <col min="9" max="10" width="9.125" style="4" bestFit="1" customWidth="1"/>
    <col min="11" max="11" width="9.5" style="4" bestFit="1" customWidth="1"/>
    <col min="12" max="16384" width="9" style="4"/>
  </cols>
  <sheetData>
    <row r="1" spans="1:6" ht="18" customHeight="1">
      <c r="A1" s="3" t="s">
        <v>798</v>
      </c>
    </row>
    <row r="2" spans="1:6" s="6" customFormat="1" ht="18" customHeight="1">
      <c r="E2" s="10" t="s">
        <v>752</v>
      </c>
    </row>
    <row r="3" spans="1:6" s="6" customFormat="1" ht="18" customHeight="1">
      <c r="A3" s="1158" t="s">
        <v>799</v>
      </c>
      <c r="B3" s="1183" t="s">
        <v>800</v>
      </c>
      <c r="C3" s="1164"/>
      <c r="D3" s="1164"/>
      <c r="E3" s="1280" t="s">
        <v>801</v>
      </c>
      <c r="F3" s="323"/>
    </row>
    <row r="4" spans="1:6" s="6" customFormat="1" ht="24">
      <c r="A4" s="1279"/>
      <c r="B4" s="326" t="s">
        <v>137</v>
      </c>
      <c r="C4" s="328" t="s">
        <v>802</v>
      </c>
      <c r="D4" s="249" t="s">
        <v>803</v>
      </c>
      <c r="E4" s="1281"/>
      <c r="F4" s="323"/>
    </row>
    <row r="5" spans="1:6" s="6" customFormat="1" ht="18" customHeight="1">
      <c r="A5" s="39">
        <v>21130</v>
      </c>
      <c r="B5" s="39">
        <v>16108</v>
      </c>
      <c r="C5" s="39">
        <v>16108</v>
      </c>
      <c r="D5" s="39">
        <v>7</v>
      </c>
      <c r="E5" s="38">
        <f>B5/A5*100</f>
        <v>76.232844297207762</v>
      </c>
      <c r="F5" s="323"/>
    </row>
    <row r="6" spans="1:6" s="6" customFormat="1" ht="18" customHeight="1">
      <c r="A6" s="6" t="s">
        <v>636</v>
      </c>
      <c r="E6" s="10" t="s">
        <v>804</v>
      </c>
    </row>
    <row r="7" spans="1:6" s="6" customFormat="1" ht="18" customHeight="1"/>
    <row r="8" spans="1:6" s="6" customFormat="1" ht="18" customHeight="1"/>
    <row r="9" spans="1:6" s="6" customFormat="1" ht="18" customHeight="1"/>
    <row r="10" spans="1:6" s="6" customFormat="1" ht="18" customHeight="1"/>
    <row r="11" spans="1:6" s="6" customFormat="1" ht="18" customHeight="1"/>
    <row r="12" spans="1:6" s="6" customFormat="1" ht="18" customHeight="1"/>
  </sheetData>
  <mergeCells count="3">
    <mergeCell ref="A3:A4"/>
    <mergeCell ref="B3:D3"/>
    <mergeCell ref="E3:E4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E9"/>
  <sheetViews>
    <sheetView zoomScaleNormal="100" workbookViewId="0"/>
  </sheetViews>
  <sheetFormatPr defaultRowHeight="18" customHeight="1"/>
  <cols>
    <col min="1" max="5" width="14.625" style="4" customWidth="1"/>
    <col min="6" max="16384" width="9" style="4"/>
  </cols>
  <sheetData>
    <row r="1" spans="1:5" ht="18" customHeight="1">
      <c r="A1" s="3" t="s">
        <v>805</v>
      </c>
    </row>
    <row r="2" spans="1:5" s="6" customFormat="1" ht="18" customHeight="1">
      <c r="A2" s="5"/>
      <c r="E2" s="10" t="s">
        <v>627</v>
      </c>
    </row>
    <row r="3" spans="1:5" s="6" customFormat="1" ht="18" customHeight="1">
      <c r="A3" s="325" t="s">
        <v>768</v>
      </c>
      <c r="B3" s="319" t="s">
        <v>806</v>
      </c>
      <c r="C3" s="319" t="s">
        <v>807</v>
      </c>
      <c r="D3" s="319" t="s">
        <v>808</v>
      </c>
      <c r="E3" s="327" t="s">
        <v>809</v>
      </c>
    </row>
    <row r="4" spans="1:5" s="6" customFormat="1" ht="18" customHeight="1">
      <c r="A4" s="259" t="s">
        <v>810</v>
      </c>
      <c r="B4" s="31">
        <v>30</v>
      </c>
      <c r="C4" s="31">
        <v>2</v>
      </c>
      <c r="D4" s="313">
        <v>2</v>
      </c>
      <c r="E4" s="31">
        <v>30</v>
      </c>
    </row>
    <row r="5" spans="1:5" s="6" customFormat="1" ht="18" customHeight="1">
      <c r="A5" s="63" t="s">
        <v>631</v>
      </c>
      <c r="B5" s="90">
        <v>37018</v>
      </c>
      <c r="C5" s="90">
        <v>6600</v>
      </c>
      <c r="D5" s="299">
        <v>1019</v>
      </c>
      <c r="E5" s="90">
        <v>31437</v>
      </c>
    </row>
    <row r="6" spans="1:5" s="6" customFormat="1" ht="18" customHeight="1">
      <c r="A6" s="6" t="s">
        <v>636</v>
      </c>
      <c r="E6" s="10" t="s">
        <v>625</v>
      </c>
    </row>
    <row r="7" spans="1:5" s="6" customFormat="1" ht="18" customHeight="1"/>
    <row r="8" spans="1:5" s="6" customFormat="1" ht="18" customHeight="1"/>
    <row r="9" spans="1:5" s="6" customFormat="1" ht="18" customHeight="1"/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/>
  <dimension ref="A1:L7"/>
  <sheetViews>
    <sheetView zoomScaleNormal="100" zoomScaleSheetLayoutView="100" workbookViewId="0"/>
  </sheetViews>
  <sheetFormatPr defaultRowHeight="18" customHeight="1"/>
  <cols>
    <col min="1" max="1" width="8" style="344" customWidth="1"/>
    <col min="2" max="11" width="7.875" style="344" customWidth="1"/>
    <col min="12" max="16384" width="9" style="344"/>
  </cols>
  <sheetData>
    <row r="1" spans="1:12" ht="18" customHeight="1">
      <c r="A1" s="3" t="s">
        <v>811</v>
      </c>
      <c r="B1" s="47"/>
      <c r="C1" s="4"/>
      <c r="D1" s="4"/>
      <c r="E1" s="4"/>
      <c r="F1" s="4"/>
      <c r="G1" s="4"/>
      <c r="H1" s="4"/>
      <c r="I1" s="4"/>
      <c r="J1" s="4"/>
      <c r="K1" s="4"/>
    </row>
    <row r="2" spans="1:12" s="348" customFormat="1" ht="18" customHeight="1">
      <c r="A2" s="5"/>
      <c r="B2" s="5"/>
      <c r="C2" s="6"/>
      <c r="D2" s="6"/>
      <c r="E2" s="6"/>
      <c r="F2" s="6"/>
      <c r="G2" s="6"/>
      <c r="H2" s="6"/>
      <c r="I2" s="6"/>
      <c r="J2" s="6"/>
      <c r="K2" s="10" t="s">
        <v>627</v>
      </c>
    </row>
    <row r="3" spans="1:12" s="487" customFormat="1" ht="24">
      <c r="A3" s="258"/>
      <c r="B3" s="317" t="s">
        <v>60</v>
      </c>
      <c r="C3" s="317" t="s">
        <v>812</v>
      </c>
      <c r="D3" s="317" t="s">
        <v>813</v>
      </c>
      <c r="E3" s="317" t="s">
        <v>814</v>
      </c>
      <c r="F3" s="317" t="s">
        <v>815</v>
      </c>
      <c r="G3" s="317" t="s">
        <v>816</v>
      </c>
      <c r="H3" s="317" t="s">
        <v>817</v>
      </c>
      <c r="I3" s="317" t="s">
        <v>818</v>
      </c>
      <c r="J3" s="317" t="s">
        <v>819</v>
      </c>
      <c r="K3" s="318" t="s">
        <v>820</v>
      </c>
    </row>
    <row r="4" spans="1:12" s="348" customFormat="1" ht="18" customHeight="1">
      <c r="A4" s="259" t="s">
        <v>810</v>
      </c>
      <c r="B4" s="51">
        <v>30</v>
      </c>
      <c r="C4" s="51">
        <v>0</v>
      </c>
      <c r="D4" s="488">
        <v>0</v>
      </c>
      <c r="E4" s="51">
        <v>8</v>
      </c>
      <c r="F4" s="51">
        <v>11</v>
      </c>
      <c r="G4" s="51">
        <v>6</v>
      </c>
      <c r="H4" s="51">
        <v>4</v>
      </c>
      <c r="I4" s="51">
        <v>1</v>
      </c>
      <c r="J4" s="51">
        <v>0</v>
      </c>
      <c r="K4" s="51">
        <v>0</v>
      </c>
      <c r="L4" s="489"/>
    </row>
    <row r="5" spans="1:12" s="348" customFormat="1" ht="18" customHeight="1">
      <c r="A5" s="63" t="s">
        <v>631</v>
      </c>
      <c r="B5" s="490">
        <v>31437</v>
      </c>
      <c r="C5" s="491">
        <v>0</v>
      </c>
      <c r="D5" s="491">
        <v>0</v>
      </c>
      <c r="E5" s="490">
        <v>2823</v>
      </c>
      <c r="F5" s="490">
        <v>6973</v>
      </c>
      <c r="G5" s="490">
        <v>8475</v>
      </c>
      <c r="H5" s="490">
        <v>9166</v>
      </c>
      <c r="I5" s="490">
        <v>4000</v>
      </c>
      <c r="J5" s="490">
        <v>0</v>
      </c>
      <c r="K5" s="490">
        <v>0</v>
      </c>
      <c r="L5" s="489"/>
    </row>
    <row r="6" spans="1:12" s="348" customFormat="1" ht="18" customHeight="1">
      <c r="A6" s="6" t="s">
        <v>636</v>
      </c>
      <c r="B6" s="6"/>
      <c r="C6" s="6"/>
      <c r="D6" s="6"/>
      <c r="E6" s="6"/>
      <c r="F6" s="6"/>
      <c r="G6" s="6"/>
      <c r="H6" s="6"/>
      <c r="I6" s="6"/>
      <c r="J6" s="6"/>
      <c r="K6" s="10" t="s">
        <v>625</v>
      </c>
    </row>
    <row r="7" spans="1:12" s="348" customFormat="1" ht="18" customHeight="1"/>
  </sheetData>
  <phoneticPr fontId="2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/>
  <dimension ref="A1:U51"/>
  <sheetViews>
    <sheetView zoomScaleNormal="100" zoomScaleSheetLayoutView="100" workbookViewId="0"/>
  </sheetViews>
  <sheetFormatPr defaultColWidth="10.625" defaultRowHeight="18" customHeight="1"/>
  <cols>
    <col min="1" max="1" width="4.625" style="187" customWidth="1"/>
    <col min="2" max="2" width="5.5" style="187" customWidth="1"/>
    <col min="3" max="3" width="25.125" style="187" customWidth="1"/>
    <col min="4" max="8" width="10.125" style="187" customWidth="1"/>
    <col min="9" max="256" width="10.625" style="187"/>
    <col min="257" max="257" width="5" style="187" customWidth="1"/>
    <col min="258" max="258" width="5.5" style="187" customWidth="1"/>
    <col min="259" max="259" width="26.875" style="187" customWidth="1"/>
    <col min="260" max="264" width="11.875" style="187" customWidth="1"/>
    <col min="265" max="512" width="10.625" style="187"/>
    <col min="513" max="513" width="5" style="187" customWidth="1"/>
    <col min="514" max="514" width="5.5" style="187" customWidth="1"/>
    <col min="515" max="515" width="26.875" style="187" customWidth="1"/>
    <col min="516" max="520" width="11.875" style="187" customWidth="1"/>
    <col min="521" max="768" width="10.625" style="187"/>
    <col min="769" max="769" width="5" style="187" customWidth="1"/>
    <col min="770" max="770" width="5.5" style="187" customWidth="1"/>
    <col min="771" max="771" width="26.875" style="187" customWidth="1"/>
    <col min="772" max="776" width="11.875" style="187" customWidth="1"/>
    <col min="777" max="1024" width="10.625" style="187"/>
    <col min="1025" max="1025" width="5" style="187" customWidth="1"/>
    <col min="1026" max="1026" width="5.5" style="187" customWidth="1"/>
    <col min="1027" max="1027" width="26.875" style="187" customWidth="1"/>
    <col min="1028" max="1032" width="11.875" style="187" customWidth="1"/>
    <col min="1033" max="1280" width="10.625" style="187"/>
    <col min="1281" max="1281" width="5" style="187" customWidth="1"/>
    <col min="1282" max="1282" width="5.5" style="187" customWidth="1"/>
    <col min="1283" max="1283" width="26.875" style="187" customWidth="1"/>
    <col min="1284" max="1288" width="11.875" style="187" customWidth="1"/>
    <col min="1289" max="1536" width="10.625" style="187"/>
    <col min="1537" max="1537" width="5" style="187" customWidth="1"/>
    <col min="1538" max="1538" width="5.5" style="187" customWidth="1"/>
    <col min="1539" max="1539" width="26.875" style="187" customWidth="1"/>
    <col min="1540" max="1544" width="11.875" style="187" customWidth="1"/>
    <col min="1545" max="1792" width="10.625" style="187"/>
    <col min="1793" max="1793" width="5" style="187" customWidth="1"/>
    <col min="1794" max="1794" width="5.5" style="187" customWidth="1"/>
    <col min="1795" max="1795" width="26.875" style="187" customWidth="1"/>
    <col min="1796" max="1800" width="11.875" style="187" customWidth="1"/>
    <col min="1801" max="2048" width="10.625" style="187"/>
    <col min="2049" max="2049" width="5" style="187" customWidth="1"/>
    <col min="2050" max="2050" width="5.5" style="187" customWidth="1"/>
    <col min="2051" max="2051" width="26.875" style="187" customWidth="1"/>
    <col min="2052" max="2056" width="11.875" style="187" customWidth="1"/>
    <col min="2057" max="2304" width="10.625" style="187"/>
    <col min="2305" max="2305" width="5" style="187" customWidth="1"/>
    <col min="2306" max="2306" width="5.5" style="187" customWidth="1"/>
    <col min="2307" max="2307" width="26.875" style="187" customWidth="1"/>
    <col min="2308" max="2312" width="11.875" style="187" customWidth="1"/>
    <col min="2313" max="2560" width="10.625" style="187"/>
    <col min="2561" max="2561" width="5" style="187" customWidth="1"/>
    <col min="2562" max="2562" width="5.5" style="187" customWidth="1"/>
    <col min="2563" max="2563" width="26.875" style="187" customWidth="1"/>
    <col min="2564" max="2568" width="11.875" style="187" customWidth="1"/>
    <col min="2569" max="2816" width="10.625" style="187"/>
    <col min="2817" max="2817" width="5" style="187" customWidth="1"/>
    <col min="2818" max="2818" width="5.5" style="187" customWidth="1"/>
    <col min="2819" max="2819" width="26.875" style="187" customWidth="1"/>
    <col min="2820" max="2824" width="11.875" style="187" customWidth="1"/>
    <col min="2825" max="3072" width="10.625" style="187"/>
    <col min="3073" max="3073" width="5" style="187" customWidth="1"/>
    <col min="3074" max="3074" width="5.5" style="187" customWidth="1"/>
    <col min="3075" max="3075" width="26.875" style="187" customWidth="1"/>
    <col min="3076" max="3080" width="11.875" style="187" customWidth="1"/>
    <col min="3081" max="3328" width="10.625" style="187"/>
    <col min="3329" max="3329" width="5" style="187" customWidth="1"/>
    <col min="3330" max="3330" width="5.5" style="187" customWidth="1"/>
    <col min="3331" max="3331" width="26.875" style="187" customWidth="1"/>
    <col min="3332" max="3336" width="11.875" style="187" customWidth="1"/>
    <col min="3337" max="3584" width="10.625" style="187"/>
    <col min="3585" max="3585" width="5" style="187" customWidth="1"/>
    <col min="3586" max="3586" width="5.5" style="187" customWidth="1"/>
    <col min="3587" max="3587" width="26.875" style="187" customWidth="1"/>
    <col min="3588" max="3592" width="11.875" style="187" customWidth="1"/>
    <col min="3593" max="3840" width="10.625" style="187"/>
    <col min="3841" max="3841" width="5" style="187" customWidth="1"/>
    <col min="3842" max="3842" width="5.5" style="187" customWidth="1"/>
    <col min="3843" max="3843" width="26.875" style="187" customWidth="1"/>
    <col min="3844" max="3848" width="11.875" style="187" customWidth="1"/>
    <col min="3849" max="4096" width="10.625" style="187"/>
    <col min="4097" max="4097" width="5" style="187" customWidth="1"/>
    <col min="4098" max="4098" width="5.5" style="187" customWidth="1"/>
    <col min="4099" max="4099" width="26.875" style="187" customWidth="1"/>
    <col min="4100" max="4104" width="11.875" style="187" customWidth="1"/>
    <col min="4105" max="4352" width="10.625" style="187"/>
    <col min="4353" max="4353" width="5" style="187" customWidth="1"/>
    <col min="4354" max="4354" width="5.5" style="187" customWidth="1"/>
    <col min="4355" max="4355" width="26.875" style="187" customWidth="1"/>
    <col min="4356" max="4360" width="11.875" style="187" customWidth="1"/>
    <col min="4361" max="4608" width="10.625" style="187"/>
    <col min="4609" max="4609" width="5" style="187" customWidth="1"/>
    <col min="4610" max="4610" width="5.5" style="187" customWidth="1"/>
    <col min="4611" max="4611" width="26.875" style="187" customWidth="1"/>
    <col min="4612" max="4616" width="11.875" style="187" customWidth="1"/>
    <col min="4617" max="4864" width="10.625" style="187"/>
    <col min="4865" max="4865" width="5" style="187" customWidth="1"/>
    <col min="4866" max="4866" width="5.5" style="187" customWidth="1"/>
    <col min="4867" max="4867" width="26.875" style="187" customWidth="1"/>
    <col min="4868" max="4872" width="11.875" style="187" customWidth="1"/>
    <col min="4873" max="5120" width="10.625" style="187"/>
    <col min="5121" max="5121" width="5" style="187" customWidth="1"/>
    <col min="5122" max="5122" width="5.5" style="187" customWidth="1"/>
    <col min="5123" max="5123" width="26.875" style="187" customWidth="1"/>
    <col min="5124" max="5128" width="11.875" style="187" customWidth="1"/>
    <col min="5129" max="5376" width="10.625" style="187"/>
    <col min="5377" max="5377" width="5" style="187" customWidth="1"/>
    <col min="5378" max="5378" width="5.5" style="187" customWidth="1"/>
    <col min="5379" max="5379" width="26.875" style="187" customWidth="1"/>
    <col min="5380" max="5384" width="11.875" style="187" customWidth="1"/>
    <col min="5385" max="5632" width="10.625" style="187"/>
    <col min="5633" max="5633" width="5" style="187" customWidth="1"/>
    <col min="5634" max="5634" width="5.5" style="187" customWidth="1"/>
    <col min="5635" max="5635" width="26.875" style="187" customWidth="1"/>
    <col min="5636" max="5640" width="11.875" style="187" customWidth="1"/>
    <col min="5641" max="5888" width="10.625" style="187"/>
    <col min="5889" max="5889" width="5" style="187" customWidth="1"/>
    <col min="5890" max="5890" width="5.5" style="187" customWidth="1"/>
    <col min="5891" max="5891" width="26.875" style="187" customWidth="1"/>
    <col min="5892" max="5896" width="11.875" style="187" customWidth="1"/>
    <col min="5897" max="6144" width="10.625" style="187"/>
    <col min="6145" max="6145" width="5" style="187" customWidth="1"/>
    <col min="6146" max="6146" width="5.5" style="187" customWidth="1"/>
    <col min="6147" max="6147" width="26.875" style="187" customWidth="1"/>
    <col min="6148" max="6152" width="11.875" style="187" customWidth="1"/>
    <col min="6153" max="6400" width="10.625" style="187"/>
    <col min="6401" max="6401" width="5" style="187" customWidth="1"/>
    <col min="6402" max="6402" width="5.5" style="187" customWidth="1"/>
    <col min="6403" max="6403" width="26.875" style="187" customWidth="1"/>
    <col min="6404" max="6408" width="11.875" style="187" customWidth="1"/>
    <col min="6409" max="6656" width="10.625" style="187"/>
    <col min="6657" max="6657" width="5" style="187" customWidth="1"/>
    <col min="6658" max="6658" width="5.5" style="187" customWidth="1"/>
    <col min="6659" max="6659" width="26.875" style="187" customWidth="1"/>
    <col min="6660" max="6664" width="11.875" style="187" customWidth="1"/>
    <col min="6665" max="6912" width="10.625" style="187"/>
    <col min="6913" max="6913" width="5" style="187" customWidth="1"/>
    <col min="6914" max="6914" width="5.5" style="187" customWidth="1"/>
    <col min="6915" max="6915" width="26.875" style="187" customWidth="1"/>
    <col min="6916" max="6920" width="11.875" style="187" customWidth="1"/>
    <col min="6921" max="7168" width="10.625" style="187"/>
    <col min="7169" max="7169" width="5" style="187" customWidth="1"/>
    <col min="7170" max="7170" width="5.5" style="187" customWidth="1"/>
    <col min="7171" max="7171" width="26.875" style="187" customWidth="1"/>
    <col min="7172" max="7176" width="11.875" style="187" customWidth="1"/>
    <col min="7177" max="7424" width="10.625" style="187"/>
    <col min="7425" max="7425" width="5" style="187" customWidth="1"/>
    <col min="7426" max="7426" width="5.5" style="187" customWidth="1"/>
    <col min="7427" max="7427" width="26.875" style="187" customWidth="1"/>
    <col min="7428" max="7432" width="11.875" style="187" customWidth="1"/>
    <col min="7433" max="7680" width="10.625" style="187"/>
    <col min="7681" max="7681" width="5" style="187" customWidth="1"/>
    <col min="7682" max="7682" width="5.5" style="187" customWidth="1"/>
    <col min="7683" max="7683" width="26.875" style="187" customWidth="1"/>
    <col min="7684" max="7688" width="11.875" style="187" customWidth="1"/>
    <col min="7689" max="7936" width="10.625" style="187"/>
    <col min="7937" max="7937" width="5" style="187" customWidth="1"/>
    <col min="7938" max="7938" width="5.5" style="187" customWidth="1"/>
    <col min="7939" max="7939" width="26.875" style="187" customWidth="1"/>
    <col min="7940" max="7944" width="11.875" style="187" customWidth="1"/>
    <col min="7945" max="8192" width="10.625" style="187"/>
    <col min="8193" max="8193" width="5" style="187" customWidth="1"/>
    <col min="8194" max="8194" width="5.5" style="187" customWidth="1"/>
    <col min="8195" max="8195" width="26.875" style="187" customWidth="1"/>
    <col min="8196" max="8200" width="11.875" style="187" customWidth="1"/>
    <col min="8201" max="8448" width="10.625" style="187"/>
    <col min="8449" max="8449" width="5" style="187" customWidth="1"/>
    <col min="8450" max="8450" width="5.5" style="187" customWidth="1"/>
    <col min="8451" max="8451" width="26.875" style="187" customWidth="1"/>
    <col min="8452" max="8456" width="11.875" style="187" customWidth="1"/>
    <col min="8457" max="8704" width="10.625" style="187"/>
    <col min="8705" max="8705" width="5" style="187" customWidth="1"/>
    <col min="8706" max="8706" width="5.5" style="187" customWidth="1"/>
    <col min="8707" max="8707" width="26.875" style="187" customWidth="1"/>
    <col min="8708" max="8712" width="11.875" style="187" customWidth="1"/>
    <col min="8713" max="8960" width="10.625" style="187"/>
    <col min="8961" max="8961" width="5" style="187" customWidth="1"/>
    <col min="8962" max="8962" width="5.5" style="187" customWidth="1"/>
    <col min="8963" max="8963" width="26.875" style="187" customWidth="1"/>
    <col min="8964" max="8968" width="11.875" style="187" customWidth="1"/>
    <col min="8969" max="9216" width="10.625" style="187"/>
    <col min="9217" max="9217" width="5" style="187" customWidth="1"/>
    <col min="9218" max="9218" width="5.5" style="187" customWidth="1"/>
    <col min="9219" max="9219" width="26.875" style="187" customWidth="1"/>
    <col min="9220" max="9224" width="11.875" style="187" customWidth="1"/>
    <col min="9225" max="9472" width="10.625" style="187"/>
    <col min="9473" max="9473" width="5" style="187" customWidth="1"/>
    <col min="9474" max="9474" width="5.5" style="187" customWidth="1"/>
    <col min="9475" max="9475" width="26.875" style="187" customWidth="1"/>
    <col min="9476" max="9480" width="11.875" style="187" customWidth="1"/>
    <col min="9481" max="9728" width="10.625" style="187"/>
    <col min="9729" max="9729" width="5" style="187" customWidth="1"/>
    <col min="9730" max="9730" width="5.5" style="187" customWidth="1"/>
    <col min="9731" max="9731" width="26.875" style="187" customWidth="1"/>
    <col min="9732" max="9736" width="11.875" style="187" customWidth="1"/>
    <col min="9737" max="9984" width="10.625" style="187"/>
    <col min="9985" max="9985" width="5" style="187" customWidth="1"/>
    <col min="9986" max="9986" width="5.5" style="187" customWidth="1"/>
    <col min="9987" max="9987" width="26.875" style="187" customWidth="1"/>
    <col min="9988" max="9992" width="11.875" style="187" customWidth="1"/>
    <col min="9993" max="10240" width="10.625" style="187"/>
    <col min="10241" max="10241" width="5" style="187" customWidth="1"/>
    <col min="10242" max="10242" width="5.5" style="187" customWidth="1"/>
    <col min="10243" max="10243" width="26.875" style="187" customWidth="1"/>
    <col min="10244" max="10248" width="11.875" style="187" customWidth="1"/>
    <col min="10249" max="10496" width="10.625" style="187"/>
    <col min="10497" max="10497" width="5" style="187" customWidth="1"/>
    <col min="10498" max="10498" width="5.5" style="187" customWidth="1"/>
    <col min="10499" max="10499" width="26.875" style="187" customWidth="1"/>
    <col min="10500" max="10504" width="11.875" style="187" customWidth="1"/>
    <col min="10505" max="10752" width="10.625" style="187"/>
    <col min="10753" max="10753" width="5" style="187" customWidth="1"/>
    <col min="10754" max="10754" width="5.5" style="187" customWidth="1"/>
    <col min="10755" max="10755" width="26.875" style="187" customWidth="1"/>
    <col min="10756" max="10760" width="11.875" style="187" customWidth="1"/>
    <col min="10761" max="11008" width="10.625" style="187"/>
    <col min="11009" max="11009" width="5" style="187" customWidth="1"/>
    <col min="11010" max="11010" width="5.5" style="187" customWidth="1"/>
    <col min="11011" max="11011" width="26.875" style="187" customWidth="1"/>
    <col min="11012" max="11016" width="11.875" style="187" customWidth="1"/>
    <col min="11017" max="11264" width="10.625" style="187"/>
    <col min="11265" max="11265" width="5" style="187" customWidth="1"/>
    <col min="11266" max="11266" width="5.5" style="187" customWidth="1"/>
    <col min="11267" max="11267" width="26.875" style="187" customWidth="1"/>
    <col min="11268" max="11272" width="11.875" style="187" customWidth="1"/>
    <col min="11273" max="11520" width="10.625" style="187"/>
    <col min="11521" max="11521" width="5" style="187" customWidth="1"/>
    <col min="11522" max="11522" width="5.5" style="187" customWidth="1"/>
    <col min="11523" max="11523" width="26.875" style="187" customWidth="1"/>
    <col min="11524" max="11528" width="11.875" style="187" customWidth="1"/>
    <col min="11529" max="11776" width="10.625" style="187"/>
    <col min="11777" max="11777" width="5" style="187" customWidth="1"/>
    <col min="11778" max="11778" width="5.5" style="187" customWidth="1"/>
    <col min="11779" max="11779" width="26.875" style="187" customWidth="1"/>
    <col min="11780" max="11784" width="11.875" style="187" customWidth="1"/>
    <col min="11785" max="12032" width="10.625" style="187"/>
    <col min="12033" max="12033" width="5" style="187" customWidth="1"/>
    <col min="12034" max="12034" width="5.5" style="187" customWidth="1"/>
    <col min="12035" max="12035" width="26.875" style="187" customWidth="1"/>
    <col min="12036" max="12040" width="11.875" style="187" customWidth="1"/>
    <col min="12041" max="12288" width="10.625" style="187"/>
    <col min="12289" max="12289" width="5" style="187" customWidth="1"/>
    <col min="12290" max="12290" width="5.5" style="187" customWidth="1"/>
    <col min="12291" max="12291" width="26.875" style="187" customWidth="1"/>
    <col min="12292" max="12296" width="11.875" style="187" customWidth="1"/>
    <col min="12297" max="12544" width="10.625" style="187"/>
    <col min="12545" max="12545" width="5" style="187" customWidth="1"/>
    <col min="12546" max="12546" width="5.5" style="187" customWidth="1"/>
    <col min="12547" max="12547" width="26.875" style="187" customWidth="1"/>
    <col min="12548" max="12552" width="11.875" style="187" customWidth="1"/>
    <col min="12553" max="12800" width="10.625" style="187"/>
    <col min="12801" max="12801" width="5" style="187" customWidth="1"/>
    <col min="12802" max="12802" width="5.5" style="187" customWidth="1"/>
    <col min="12803" max="12803" width="26.875" style="187" customWidth="1"/>
    <col min="12804" max="12808" width="11.875" style="187" customWidth="1"/>
    <col min="12809" max="13056" width="10.625" style="187"/>
    <col min="13057" max="13057" width="5" style="187" customWidth="1"/>
    <col min="13058" max="13058" width="5.5" style="187" customWidth="1"/>
    <col min="13059" max="13059" width="26.875" style="187" customWidth="1"/>
    <col min="13060" max="13064" width="11.875" style="187" customWidth="1"/>
    <col min="13065" max="13312" width="10.625" style="187"/>
    <col min="13313" max="13313" width="5" style="187" customWidth="1"/>
    <col min="13314" max="13314" width="5.5" style="187" customWidth="1"/>
    <col min="13315" max="13315" width="26.875" style="187" customWidth="1"/>
    <col min="13316" max="13320" width="11.875" style="187" customWidth="1"/>
    <col min="13321" max="13568" width="10.625" style="187"/>
    <col min="13569" max="13569" width="5" style="187" customWidth="1"/>
    <col min="13570" max="13570" width="5.5" style="187" customWidth="1"/>
    <col min="13571" max="13571" width="26.875" style="187" customWidth="1"/>
    <col min="13572" max="13576" width="11.875" style="187" customWidth="1"/>
    <col min="13577" max="13824" width="10.625" style="187"/>
    <col min="13825" max="13825" width="5" style="187" customWidth="1"/>
    <col min="13826" max="13826" width="5.5" style="187" customWidth="1"/>
    <col min="13827" max="13827" width="26.875" style="187" customWidth="1"/>
    <col min="13828" max="13832" width="11.875" style="187" customWidth="1"/>
    <col min="13833" max="14080" width="10.625" style="187"/>
    <col min="14081" max="14081" width="5" style="187" customWidth="1"/>
    <col min="14082" max="14082" width="5.5" style="187" customWidth="1"/>
    <col min="14083" max="14083" width="26.875" style="187" customWidth="1"/>
    <col min="14084" max="14088" width="11.875" style="187" customWidth="1"/>
    <col min="14089" max="14336" width="10.625" style="187"/>
    <col min="14337" max="14337" width="5" style="187" customWidth="1"/>
    <col min="14338" max="14338" width="5.5" style="187" customWidth="1"/>
    <col min="14339" max="14339" width="26.875" style="187" customWidth="1"/>
    <col min="14340" max="14344" width="11.875" style="187" customWidth="1"/>
    <col min="14345" max="14592" width="10.625" style="187"/>
    <col min="14593" max="14593" width="5" style="187" customWidth="1"/>
    <col min="14594" max="14594" width="5.5" style="187" customWidth="1"/>
    <col min="14595" max="14595" width="26.875" style="187" customWidth="1"/>
    <col min="14596" max="14600" width="11.875" style="187" customWidth="1"/>
    <col min="14601" max="14848" width="10.625" style="187"/>
    <col min="14849" max="14849" width="5" style="187" customWidth="1"/>
    <col min="14850" max="14850" width="5.5" style="187" customWidth="1"/>
    <col min="14851" max="14851" width="26.875" style="187" customWidth="1"/>
    <col min="14852" max="14856" width="11.875" style="187" customWidth="1"/>
    <col min="14857" max="15104" width="10.625" style="187"/>
    <col min="15105" max="15105" width="5" style="187" customWidth="1"/>
    <col min="15106" max="15106" width="5.5" style="187" customWidth="1"/>
    <col min="15107" max="15107" width="26.875" style="187" customWidth="1"/>
    <col min="15108" max="15112" width="11.875" style="187" customWidth="1"/>
    <col min="15113" max="15360" width="10.625" style="187"/>
    <col min="15361" max="15361" width="5" style="187" customWidth="1"/>
    <col min="15362" max="15362" width="5.5" style="187" customWidth="1"/>
    <col min="15363" max="15363" width="26.875" style="187" customWidth="1"/>
    <col min="15364" max="15368" width="11.875" style="187" customWidth="1"/>
    <col min="15369" max="15616" width="10.625" style="187"/>
    <col min="15617" max="15617" width="5" style="187" customWidth="1"/>
    <col min="15618" max="15618" width="5.5" style="187" customWidth="1"/>
    <col min="15619" max="15619" width="26.875" style="187" customWidth="1"/>
    <col min="15620" max="15624" width="11.875" style="187" customWidth="1"/>
    <col min="15625" max="15872" width="10.625" style="187"/>
    <col min="15873" max="15873" width="5" style="187" customWidth="1"/>
    <col min="15874" max="15874" width="5.5" style="187" customWidth="1"/>
    <col min="15875" max="15875" width="26.875" style="187" customWidth="1"/>
    <col min="15876" max="15880" width="11.875" style="187" customWidth="1"/>
    <col min="15881" max="16128" width="10.625" style="187"/>
    <col min="16129" max="16129" width="5" style="187" customWidth="1"/>
    <col min="16130" max="16130" width="5.5" style="187" customWidth="1"/>
    <col min="16131" max="16131" width="26.875" style="187" customWidth="1"/>
    <col min="16132" max="16136" width="11.875" style="187" customWidth="1"/>
    <col min="16137" max="16384" width="10.625" style="187"/>
  </cols>
  <sheetData>
    <row r="1" spans="1:21" ht="18" customHeight="1">
      <c r="A1" s="492" t="s">
        <v>821</v>
      </c>
      <c r="C1" s="493"/>
      <c r="D1" s="494"/>
      <c r="E1" s="494"/>
      <c r="F1" s="494"/>
      <c r="G1" s="494"/>
      <c r="H1" s="494"/>
    </row>
    <row r="2" spans="1:21" s="323" customFormat="1" ht="18" customHeight="1">
      <c r="A2" s="495"/>
      <c r="C2" s="496"/>
      <c r="D2" s="324"/>
      <c r="E2" s="324"/>
      <c r="F2" s="324"/>
      <c r="G2" s="324"/>
      <c r="H2" s="324" t="s">
        <v>822</v>
      </c>
    </row>
    <row r="3" spans="1:21" s="6" customFormat="1" ht="18" customHeight="1">
      <c r="A3" s="1196" t="s">
        <v>823</v>
      </c>
      <c r="B3" s="1196"/>
      <c r="C3" s="1183"/>
      <c r="D3" s="497" t="s">
        <v>824</v>
      </c>
      <c r="E3" s="497" t="s">
        <v>825</v>
      </c>
      <c r="F3" s="497" t="s">
        <v>826</v>
      </c>
      <c r="G3" s="497" t="s">
        <v>827</v>
      </c>
      <c r="H3" s="498" t="s">
        <v>828</v>
      </c>
      <c r="I3" s="323"/>
    </row>
    <row r="4" spans="1:21" s="501" customFormat="1" ht="18" customHeight="1">
      <c r="A4" s="499" t="s">
        <v>829</v>
      </c>
      <c r="B4" s="1284" t="s">
        <v>830</v>
      </c>
      <c r="C4" s="1285"/>
      <c r="D4" s="500">
        <v>1486</v>
      </c>
      <c r="E4" s="500">
        <v>1668</v>
      </c>
      <c r="F4" s="500">
        <f>SUM(F5:F7)</f>
        <v>1938</v>
      </c>
      <c r="G4" s="500">
        <v>1848</v>
      </c>
      <c r="H4" s="500">
        <v>1849</v>
      </c>
      <c r="I4" s="40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</row>
    <row r="5" spans="1:21" s="6" customFormat="1" ht="18" customHeight="1">
      <c r="A5" s="323"/>
      <c r="B5" s="502" t="s">
        <v>831</v>
      </c>
      <c r="C5" s="503" t="s">
        <v>832</v>
      </c>
      <c r="D5" s="504">
        <v>1438</v>
      </c>
      <c r="E5" s="504">
        <v>1616</v>
      </c>
      <c r="F5" s="504">
        <v>1837</v>
      </c>
      <c r="G5" s="504">
        <v>1761</v>
      </c>
      <c r="H5" s="504">
        <v>1750</v>
      </c>
      <c r="I5" s="40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</row>
    <row r="6" spans="1:21" s="501" customFormat="1" ht="18" customHeight="1">
      <c r="A6" s="505"/>
      <c r="B6" s="506" t="s">
        <v>833</v>
      </c>
      <c r="C6" s="507" t="s">
        <v>834</v>
      </c>
      <c r="D6" s="500">
        <v>48</v>
      </c>
      <c r="E6" s="500">
        <v>51</v>
      </c>
      <c r="F6" s="500">
        <v>101</v>
      </c>
      <c r="G6" s="500">
        <v>86</v>
      </c>
      <c r="H6" s="500">
        <v>99</v>
      </c>
      <c r="I6" s="40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</row>
    <row r="7" spans="1:21" s="6" customFormat="1" ht="18" customHeight="1">
      <c r="A7" s="323"/>
      <c r="B7" s="502" t="s">
        <v>835</v>
      </c>
      <c r="C7" s="503" t="s">
        <v>836</v>
      </c>
      <c r="D7" s="504">
        <v>0</v>
      </c>
      <c r="E7" s="504">
        <v>0</v>
      </c>
      <c r="F7" s="504">
        <v>0</v>
      </c>
      <c r="G7" s="504">
        <v>0</v>
      </c>
      <c r="H7" s="504">
        <v>0</v>
      </c>
      <c r="I7" s="40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</row>
    <row r="8" spans="1:21" s="501" customFormat="1" ht="18" customHeight="1">
      <c r="A8" s="499" t="s">
        <v>837</v>
      </c>
      <c r="B8" s="1286" t="s">
        <v>838</v>
      </c>
      <c r="C8" s="1283"/>
      <c r="D8" s="500">
        <v>0</v>
      </c>
      <c r="E8" s="500">
        <v>0</v>
      </c>
      <c r="F8" s="500">
        <v>0</v>
      </c>
      <c r="G8" s="500">
        <v>0</v>
      </c>
      <c r="H8" s="500">
        <v>0</v>
      </c>
      <c r="I8" s="40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</row>
    <row r="9" spans="1:21" s="6" customFormat="1" ht="18" customHeight="1">
      <c r="A9" s="508" t="s">
        <v>839</v>
      </c>
      <c r="B9" s="1282" t="s">
        <v>840</v>
      </c>
      <c r="C9" s="1283"/>
      <c r="D9" s="504">
        <v>38549</v>
      </c>
      <c r="E9" s="504">
        <v>41563</v>
      </c>
      <c r="F9" s="504">
        <v>47299</v>
      </c>
      <c r="G9" s="504">
        <v>44882</v>
      </c>
      <c r="H9" s="504">
        <v>38867</v>
      </c>
      <c r="I9" s="40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</row>
    <row r="10" spans="1:21" s="501" customFormat="1" ht="18" customHeight="1">
      <c r="A10" s="499" t="s">
        <v>841</v>
      </c>
      <c r="B10" s="1286" t="s">
        <v>842</v>
      </c>
      <c r="C10" s="1283"/>
      <c r="D10" s="500">
        <v>2524</v>
      </c>
      <c r="E10" s="500">
        <v>2725</v>
      </c>
      <c r="F10" s="500">
        <v>3076</v>
      </c>
      <c r="G10" s="500">
        <v>3096</v>
      </c>
      <c r="H10" s="500">
        <v>3099</v>
      </c>
      <c r="I10" s="40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</row>
    <row r="11" spans="1:21" s="6" customFormat="1" ht="18" customHeight="1">
      <c r="A11" s="508" t="s">
        <v>843</v>
      </c>
      <c r="B11" s="1282" t="s">
        <v>844</v>
      </c>
      <c r="C11" s="1283"/>
      <c r="D11" s="504">
        <v>4993</v>
      </c>
      <c r="E11" s="504">
        <v>6982</v>
      </c>
      <c r="F11" s="504">
        <v>5345</v>
      </c>
      <c r="G11" s="504">
        <v>7132</v>
      </c>
      <c r="H11" s="504">
        <v>8301</v>
      </c>
      <c r="I11" s="40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</row>
    <row r="12" spans="1:21" s="501" customFormat="1" ht="18" customHeight="1">
      <c r="A12" s="499" t="s">
        <v>845</v>
      </c>
      <c r="B12" s="1286" t="s">
        <v>846</v>
      </c>
      <c r="C12" s="1283"/>
      <c r="D12" s="500">
        <v>12534</v>
      </c>
      <c r="E12" s="500">
        <v>12964</v>
      </c>
      <c r="F12" s="500">
        <v>12910</v>
      </c>
      <c r="G12" s="500">
        <v>12578</v>
      </c>
      <c r="H12" s="500">
        <v>12457</v>
      </c>
      <c r="I12" s="40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</row>
    <row r="13" spans="1:21" s="6" customFormat="1" ht="18" customHeight="1">
      <c r="A13" s="508" t="s">
        <v>847</v>
      </c>
      <c r="B13" s="1282" t="s">
        <v>848</v>
      </c>
      <c r="C13" s="1283"/>
      <c r="D13" s="504">
        <v>10523</v>
      </c>
      <c r="E13" s="504">
        <v>10156</v>
      </c>
      <c r="F13" s="504">
        <v>9806</v>
      </c>
      <c r="G13" s="504">
        <v>10464</v>
      </c>
      <c r="H13" s="504">
        <v>11387</v>
      </c>
      <c r="I13" s="40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</row>
    <row r="14" spans="1:21" s="501" customFormat="1" ht="18" customHeight="1">
      <c r="A14" s="499" t="s">
        <v>849</v>
      </c>
      <c r="B14" s="1286" t="s">
        <v>850</v>
      </c>
      <c r="C14" s="1283"/>
      <c r="D14" s="500">
        <v>1762</v>
      </c>
      <c r="E14" s="500">
        <v>1758</v>
      </c>
      <c r="F14" s="500">
        <v>1950</v>
      </c>
      <c r="G14" s="500">
        <v>2043</v>
      </c>
      <c r="H14" s="500">
        <v>1983</v>
      </c>
      <c r="I14" s="40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</row>
    <row r="15" spans="1:21" s="6" customFormat="1" ht="18" customHeight="1">
      <c r="A15" s="508" t="s">
        <v>851</v>
      </c>
      <c r="B15" s="1282" t="s">
        <v>852</v>
      </c>
      <c r="C15" s="1283"/>
      <c r="D15" s="504">
        <v>2336</v>
      </c>
      <c r="E15" s="504">
        <v>2323</v>
      </c>
      <c r="F15" s="504">
        <v>2317</v>
      </c>
      <c r="G15" s="504">
        <v>2265</v>
      </c>
      <c r="H15" s="504">
        <v>2386</v>
      </c>
      <c r="I15" s="40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</row>
    <row r="16" spans="1:21" s="501" customFormat="1" ht="18" customHeight="1">
      <c r="A16" s="499" t="s">
        <v>853</v>
      </c>
      <c r="B16" s="1286" t="s">
        <v>854</v>
      </c>
      <c r="C16" s="1283"/>
      <c r="D16" s="500">
        <v>2261</v>
      </c>
      <c r="E16" s="500">
        <v>2280</v>
      </c>
      <c r="F16" s="500">
        <v>2198</v>
      </c>
      <c r="G16" s="500">
        <v>2258</v>
      </c>
      <c r="H16" s="500">
        <v>2202</v>
      </c>
      <c r="I16" s="40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</row>
    <row r="17" spans="1:21" s="194" customFormat="1" ht="18" customHeight="1">
      <c r="A17" s="508" t="s">
        <v>855</v>
      </c>
      <c r="B17" s="1287" t="s">
        <v>856</v>
      </c>
      <c r="C17" s="1283"/>
      <c r="D17" s="509">
        <v>11528</v>
      </c>
      <c r="E17" s="509">
        <v>11523</v>
      </c>
      <c r="F17" s="509">
        <v>11349</v>
      </c>
      <c r="G17" s="509">
        <v>11222</v>
      </c>
      <c r="H17" s="509">
        <v>11036</v>
      </c>
      <c r="I17" s="40"/>
    </row>
    <row r="18" spans="1:21" s="194" customFormat="1" ht="18" customHeight="1">
      <c r="A18" s="499" t="s">
        <v>857</v>
      </c>
      <c r="B18" s="1286" t="s">
        <v>858</v>
      </c>
      <c r="C18" s="1288"/>
      <c r="D18" s="500">
        <v>1841</v>
      </c>
      <c r="E18" s="500">
        <v>1941</v>
      </c>
      <c r="F18" s="500">
        <v>2028</v>
      </c>
      <c r="G18" s="500">
        <v>2025</v>
      </c>
      <c r="H18" s="500">
        <v>2062</v>
      </c>
      <c r="I18" s="40"/>
    </row>
    <row r="19" spans="1:21" s="194" customFormat="1" ht="18" customHeight="1">
      <c r="A19" s="508" t="s">
        <v>859</v>
      </c>
      <c r="B19" s="1287" t="s">
        <v>860</v>
      </c>
      <c r="C19" s="1283"/>
      <c r="D19" s="509">
        <v>2913</v>
      </c>
      <c r="E19" s="509">
        <v>3211</v>
      </c>
      <c r="F19" s="509">
        <v>3254</v>
      </c>
      <c r="G19" s="509">
        <v>4781</v>
      </c>
      <c r="H19" s="509">
        <v>4942</v>
      </c>
      <c r="I19" s="40"/>
    </row>
    <row r="20" spans="1:21" s="194" customFormat="1" ht="18" customHeight="1">
      <c r="A20" s="499" t="s">
        <v>861</v>
      </c>
      <c r="B20" s="1286" t="s">
        <v>862</v>
      </c>
      <c r="C20" s="1288"/>
      <c r="D20" s="500">
        <v>11860</v>
      </c>
      <c r="E20" s="500">
        <v>11937</v>
      </c>
      <c r="F20" s="500">
        <v>12245</v>
      </c>
      <c r="G20" s="500">
        <v>12186</v>
      </c>
      <c r="H20" s="500">
        <v>12379</v>
      </c>
      <c r="I20" s="40"/>
    </row>
    <row r="21" spans="1:21" s="194" customFormat="1" ht="18" customHeight="1">
      <c r="A21" s="508" t="s">
        <v>863</v>
      </c>
      <c r="B21" s="1287" t="s">
        <v>864</v>
      </c>
      <c r="C21" s="1283"/>
      <c r="D21" s="509">
        <v>18347</v>
      </c>
      <c r="E21" s="509">
        <v>18921</v>
      </c>
      <c r="F21" s="509">
        <v>19231</v>
      </c>
      <c r="G21" s="509">
        <v>19266</v>
      </c>
      <c r="H21" s="509">
        <v>19858</v>
      </c>
      <c r="I21" s="40"/>
    </row>
    <row r="22" spans="1:21" s="194" customFormat="1" ht="18" customHeight="1">
      <c r="A22" s="499" t="s">
        <v>865</v>
      </c>
      <c r="B22" s="1286" t="s">
        <v>866</v>
      </c>
      <c r="C22" s="1288"/>
      <c r="D22" s="500">
        <v>5416</v>
      </c>
      <c r="E22" s="500">
        <v>5546</v>
      </c>
      <c r="F22" s="500">
        <v>5438</v>
      </c>
      <c r="G22" s="500">
        <v>5826</v>
      </c>
      <c r="H22" s="500">
        <v>5562</v>
      </c>
      <c r="I22" s="40"/>
    </row>
    <row r="23" spans="1:21" s="6" customFormat="1" ht="18" customHeight="1">
      <c r="A23" s="496" t="s">
        <v>867</v>
      </c>
      <c r="B23" s="1282" t="s">
        <v>868</v>
      </c>
      <c r="C23" s="1283"/>
      <c r="D23" s="504">
        <v>128874</v>
      </c>
      <c r="E23" s="504">
        <v>135498</v>
      </c>
      <c r="F23" s="504">
        <v>140383</v>
      </c>
      <c r="G23" s="504">
        <v>141872</v>
      </c>
      <c r="H23" s="504">
        <v>138371</v>
      </c>
      <c r="I23" s="40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</row>
    <row r="24" spans="1:21" s="501" customFormat="1" ht="18" customHeight="1">
      <c r="A24" s="499" t="s">
        <v>869</v>
      </c>
      <c r="B24" s="1291" t="s">
        <v>870</v>
      </c>
      <c r="C24" s="1283"/>
      <c r="D24" s="500">
        <v>2195</v>
      </c>
      <c r="E24" s="500">
        <v>2245</v>
      </c>
      <c r="F24" s="500">
        <v>2020</v>
      </c>
      <c r="G24" s="500">
        <v>2242</v>
      </c>
      <c r="H24" s="500">
        <v>2351</v>
      </c>
      <c r="I24" s="40"/>
      <c r="J24" s="194"/>
      <c r="K24" s="194"/>
      <c r="L24" s="194"/>
      <c r="M24" s="194"/>
      <c r="N24" s="194"/>
      <c r="O24" s="194"/>
      <c r="P24" s="194"/>
      <c r="Q24" s="194"/>
      <c r="R24" s="194"/>
      <c r="S24" s="194"/>
      <c r="T24" s="194"/>
      <c r="U24" s="194"/>
    </row>
    <row r="25" spans="1:21" s="6" customFormat="1" ht="18" customHeight="1">
      <c r="A25" s="508" t="s">
        <v>871</v>
      </c>
      <c r="B25" s="1292" t="s">
        <v>872</v>
      </c>
      <c r="C25" s="1283"/>
      <c r="D25" s="504">
        <v>1172</v>
      </c>
      <c r="E25" s="504">
        <v>1427</v>
      </c>
      <c r="F25" s="504">
        <v>1730</v>
      </c>
      <c r="G25" s="504">
        <v>1670</v>
      </c>
      <c r="H25" s="504">
        <v>2130</v>
      </c>
      <c r="I25" s="40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</row>
    <row r="26" spans="1:21" s="501" customFormat="1" ht="18" customHeight="1">
      <c r="A26" s="510" t="s">
        <v>873</v>
      </c>
      <c r="B26" s="1293" t="s">
        <v>874</v>
      </c>
      <c r="C26" s="1294"/>
      <c r="D26" s="511">
        <v>129897</v>
      </c>
      <c r="E26" s="511">
        <v>136317</v>
      </c>
      <c r="F26" s="511">
        <v>140674</v>
      </c>
      <c r="G26" s="511">
        <f>SUM(G23:G24)-G25</f>
        <v>142444</v>
      </c>
      <c r="H26" s="511">
        <v>138592</v>
      </c>
      <c r="I26" s="40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</row>
    <row r="27" spans="1:21" s="6" customFormat="1" ht="18" customHeight="1">
      <c r="A27" s="1295" t="s">
        <v>875</v>
      </c>
      <c r="B27" s="1296"/>
      <c r="C27" s="1296"/>
      <c r="D27" s="504"/>
      <c r="E27" s="504"/>
      <c r="F27" s="504"/>
      <c r="G27" s="504"/>
      <c r="H27" s="504"/>
      <c r="I27" s="40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</row>
    <row r="28" spans="1:21" s="501" customFormat="1" ht="18" customHeight="1">
      <c r="A28" s="512" t="s">
        <v>829</v>
      </c>
      <c r="B28" s="1297" t="s">
        <v>876</v>
      </c>
      <c r="C28" s="1297"/>
      <c r="D28" s="513">
        <v>1486</v>
      </c>
      <c r="E28" s="513">
        <v>1668</v>
      </c>
      <c r="F28" s="513">
        <v>1938</v>
      </c>
      <c r="G28" s="513">
        <v>1848</v>
      </c>
      <c r="H28" s="513">
        <v>1849</v>
      </c>
      <c r="I28" s="40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</row>
    <row r="29" spans="1:21" s="6" customFormat="1" ht="18" customHeight="1">
      <c r="A29" s="508" t="s">
        <v>837</v>
      </c>
      <c r="B29" s="1180" t="s">
        <v>877</v>
      </c>
      <c r="C29" s="1298"/>
      <c r="D29" s="504">
        <v>43542</v>
      </c>
      <c r="E29" s="504">
        <v>48545</v>
      </c>
      <c r="F29" s="504">
        <v>52644</v>
      </c>
      <c r="G29" s="504">
        <v>52015</v>
      </c>
      <c r="H29" s="504">
        <v>47168</v>
      </c>
      <c r="I29" s="40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</row>
    <row r="30" spans="1:21" s="501" customFormat="1" ht="18" customHeight="1">
      <c r="A30" s="510" t="s">
        <v>878</v>
      </c>
      <c r="B30" s="1289" t="s">
        <v>879</v>
      </c>
      <c r="C30" s="1290"/>
      <c r="D30" s="511">
        <v>83846</v>
      </c>
      <c r="E30" s="511">
        <v>85285</v>
      </c>
      <c r="F30" s="511">
        <v>85801</v>
      </c>
      <c r="G30" s="511">
        <v>88010</v>
      </c>
      <c r="H30" s="511">
        <v>89354</v>
      </c>
      <c r="I30" s="40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</row>
    <row r="31" spans="1:21" s="6" customFormat="1" ht="18" customHeight="1">
      <c r="A31" s="508"/>
      <c r="B31" s="323"/>
      <c r="C31" s="323"/>
      <c r="D31" s="514"/>
      <c r="E31" s="514"/>
      <c r="F31" s="514"/>
      <c r="G31" s="514"/>
      <c r="H31" s="514" t="s">
        <v>880</v>
      </c>
      <c r="I31" s="40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</row>
    <row r="32" spans="1:21" s="6" customFormat="1" ht="18" customHeight="1">
      <c r="H32" s="323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</row>
    <row r="33" spans="4:21" s="6" customFormat="1" ht="18" customHeight="1">
      <c r="D33" s="256"/>
      <c r="E33" s="256"/>
      <c r="F33" s="256"/>
      <c r="G33" s="256"/>
      <c r="H33" s="256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</row>
    <row r="34" spans="4:21" s="323" customFormat="1" ht="18" customHeight="1"/>
    <row r="35" spans="4:21" s="6" customFormat="1" ht="18" customHeight="1"/>
    <row r="36" spans="4:21" s="6" customFormat="1" ht="18" customHeight="1"/>
    <row r="37" spans="4:21" s="6" customFormat="1" ht="18" customHeight="1"/>
    <row r="38" spans="4:21" s="6" customFormat="1" ht="18" customHeight="1"/>
    <row r="39" spans="4:21" s="6" customFormat="1" ht="18" customHeight="1"/>
    <row r="40" spans="4:21" s="6" customFormat="1" ht="18" customHeight="1"/>
    <row r="41" spans="4:21" s="6" customFormat="1" ht="18" customHeight="1"/>
    <row r="42" spans="4:21" s="6" customFormat="1" ht="18" customHeight="1"/>
    <row r="43" spans="4:21" s="6" customFormat="1" ht="18" customHeight="1"/>
    <row r="44" spans="4:21" s="6" customFormat="1" ht="18" customHeight="1"/>
    <row r="45" spans="4:21" s="6" customFormat="1" ht="18" customHeight="1"/>
    <row r="46" spans="4:21" s="6" customFormat="1" ht="18" customHeight="1"/>
    <row r="47" spans="4:21" s="6" customFormat="1" ht="18" customHeight="1"/>
    <row r="48" spans="4:21" s="6" customFormat="1" ht="18" customHeight="1"/>
    <row r="49" s="6" customFormat="1" ht="18" customHeight="1"/>
    <row r="50" s="6" customFormat="1" ht="18" customHeight="1"/>
    <row r="51" s="6" customFormat="1" ht="18" customHeight="1"/>
  </sheetData>
  <mergeCells count="25">
    <mergeCell ref="B30:C30"/>
    <mergeCell ref="B24:C24"/>
    <mergeCell ref="B25:C25"/>
    <mergeCell ref="B26:C26"/>
    <mergeCell ref="A27:C27"/>
    <mergeCell ref="B28:C28"/>
    <mergeCell ref="B29:C29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11:C11"/>
    <mergeCell ref="A3:C3"/>
    <mergeCell ref="B4:C4"/>
    <mergeCell ref="B8:C8"/>
    <mergeCell ref="B9:C9"/>
    <mergeCell ref="B10:C10"/>
  </mergeCells>
  <phoneticPr fontId="2"/>
  <pageMargins left="0.39370078740157483" right="0.39370078740157483" top="0.55118110236220474" bottom="0.39370078740157483" header="0.31496062992125984" footer="0.31496062992125984"/>
  <pageSetup paperSize="9" orientation="portrait" r:id="rId1"/>
  <headerFooter alignWithMargins="0"/>
  <rowBreaks count="1" manualBreakCount="1">
    <brk id="54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7"/>
  <dimension ref="A1:B63"/>
  <sheetViews>
    <sheetView zoomScaleNormal="100" zoomScaleSheetLayoutView="100" workbookViewId="0"/>
  </sheetViews>
  <sheetFormatPr defaultColWidth="2.5" defaultRowHeight="21.75" customHeight="1"/>
  <cols>
    <col min="1" max="1" width="2.5" style="1"/>
    <col min="2" max="2" width="3.5" style="1" bestFit="1" customWidth="1"/>
    <col min="3" max="16384" width="2.5" style="1"/>
  </cols>
  <sheetData>
    <row r="1" spans="1:2" s="172" customFormat="1" ht="21.75" customHeight="1">
      <c r="B1" s="172" t="s">
        <v>2221</v>
      </c>
    </row>
    <row r="2" spans="1:2" s="172" customFormat="1" ht="21.75" customHeight="1">
      <c r="B2" s="172" t="s">
        <v>2265</v>
      </c>
    </row>
    <row r="3" spans="1:2" s="172" customFormat="1" ht="21.75" customHeight="1">
      <c r="B3" s="172" t="s">
        <v>2222</v>
      </c>
    </row>
    <row r="4" spans="1:2" s="172" customFormat="1" ht="21.75" customHeight="1">
      <c r="B4" s="172" t="s">
        <v>2223</v>
      </c>
    </row>
    <row r="5" spans="1:2" s="172" customFormat="1" ht="21.75" customHeight="1">
      <c r="B5" s="172" t="s">
        <v>2224</v>
      </c>
    </row>
    <row r="6" spans="1:2" s="172" customFormat="1" ht="21.75" customHeight="1">
      <c r="B6" s="172" t="s">
        <v>2225</v>
      </c>
    </row>
    <row r="7" spans="1:2" s="172" customFormat="1" ht="21.75" customHeight="1">
      <c r="B7" s="172" t="s">
        <v>2226</v>
      </c>
    </row>
    <row r="8" spans="1:2" s="172" customFormat="1" ht="21.75" customHeight="1">
      <c r="B8" s="172" t="s">
        <v>2227</v>
      </c>
    </row>
    <row r="9" spans="1:2" s="172" customFormat="1" ht="21.75" customHeight="1">
      <c r="B9" s="172" t="s">
        <v>2228</v>
      </c>
    </row>
    <row r="10" spans="1:2" s="172" customFormat="1" ht="21.75" customHeight="1">
      <c r="B10" s="172" t="s">
        <v>2229</v>
      </c>
    </row>
    <row r="11" spans="1:2" s="172" customFormat="1" ht="21.75" customHeight="1">
      <c r="B11" s="172" t="s">
        <v>2230</v>
      </c>
    </row>
    <row r="12" spans="1:2" s="172" customFormat="1" ht="21.75" customHeight="1">
      <c r="B12" s="172" t="s">
        <v>2231</v>
      </c>
    </row>
    <row r="13" spans="1:2" s="172" customFormat="1" ht="21.75" customHeight="1">
      <c r="B13" s="172" t="s">
        <v>2232</v>
      </c>
    </row>
    <row r="14" spans="1:2" s="172" customFormat="1" ht="21.75" customHeight="1">
      <c r="B14" s="172" t="s">
        <v>2233</v>
      </c>
    </row>
    <row r="15" spans="1:2" s="172" customFormat="1" ht="21.75" customHeight="1">
      <c r="A15" s="172" t="s">
        <v>2234</v>
      </c>
    </row>
    <row r="16" spans="1:2" s="172" customFormat="1" ht="21.75" customHeight="1">
      <c r="B16" s="172" t="s">
        <v>2235</v>
      </c>
    </row>
    <row r="17" spans="1:2" s="172" customFormat="1" ht="21.75" customHeight="1">
      <c r="B17" s="172" t="s">
        <v>2236</v>
      </c>
    </row>
    <row r="18" spans="1:2" s="172" customFormat="1" ht="21.75" customHeight="1">
      <c r="B18" s="172" t="s">
        <v>2237</v>
      </c>
    </row>
    <row r="19" spans="1:2" s="172" customFormat="1" ht="21.75" customHeight="1">
      <c r="B19" s="172" t="s">
        <v>2238</v>
      </c>
    </row>
    <row r="20" spans="1:2" s="172" customFormat="1" ht="21.75" customHeight="1">
      <c r="B20" s="172" t="s">
        <v>2239</v>
      </c>
    </row>
    <row r="21" spans="1:2" s="172" customFormat="1" ht="21.75" customHeight="1">
      <c r="B21" s="172" t="s">
        <v>2240</v>
      </c>
    </row>
    <row r="22" spans="1:2" s="172" customFormat="1" ht="21.75" customHeight="1">
      <c r="B22" s="172" t="s">
        <v>2241</v>
      </c>
    </row>
    <row r="23" spans="1:2" s="172" customFormat="1" ht="21.75" customHeight="1">
      <c r="B23" s="172" t="s">
        <v>2242</v>
      </c>
    </row>
    <row r="24" spans="1:2" s="172" customFormat="1" ht="21.75" customHeight="1">
      <c r="B24" s="172" t="s">
        <v>2243</v>
      </c>
    </row>
    <row r="25" spans="1:2" s="172" customFormat="1" ht="21.75" customHeight="1">
      <c r="B25" s="172" t="s">
        <v>2244</v>
      </c>
    </row>
    <row r="26" spans="1:2" s="172" customFormat="1" ht="21.75" customHeight="1">
      <c r="B26" s="172" t="s">
        <v>2245</v>
      </c>
    </row>
    <row r="27" spans="1:2" s="172" customFormat="1" ht="21.75" customHeight="1">
      <c r="B27" s="172" t="s">
        <v>2246</v>
      </c>
    </row>
    <row r="28" spans="1:2" s="172" customFormat="1" ht="21.75" customHeight="1">
      <c r="B28" s="172" t="s">
        <v>2247</v>
      </c>
    </row>
    <row r="29" spans="1:2" s="172" customFormat="1" ht="21.75" customHeight="1">
      <c r="A29" s="172" t="s">
        <v>2248</v>
      </c>
    </row>
    <row r="30" spans="1:2" s="172" customFormat="1" ht="21.75" customHeight="1">
      <c r="B30" s="172" t="s">
        <v>2249</v>
      </c>
    </row>
    <row r="31" spans="1:2" s="172" customFormat="1" ht="21.75" customHeight="1">
      <c r="B31" s="172" t="s">
        <v>2250</v>
      </c>
    </row>
    <row r="32" spans="1:2" s="172" customFormat="1" ht="21.75" customHeight="1">
      <c r="B32" s="172" t="s">
        <v>2251</v>
      </c>
    </row>
    <row r="33" spans="2:2" s="172" customFormat="1" ht="21.75" customHeight="1">
      <c r="B33" s="172" t="s">
        <v>2252</v>
      </c>
    </row>
    <row r="34" spans="2:2" s="172" customFormat="1" ht="21.75" customHeight="1">
      <c r="B34" s="172" t="s">
        <v>2253</v>
      </c>
    </row>
    <row r="35" spans="2:2" s="172" customFormat="1" ht="21.75" customHeight="1"/>
    <row r="36" spans="2:2" s="172" customFormat="1" ht="21.75" customHeight="1"/>
    <row r="37" spans="2:2" s="172" customFormat="1" ht="21.75" customHeight="1"/>
    <row r="38" spans="2:2" s="172" customFormat="1" ht="21.75" customHeight="1"/>
    <row r="39" spans="2:2" s="172" customFormat="1" ht="21.75" customHeight="1"/>
    <row r="40" spans="2:2" s="172" customFormat="1" ht="21.75" customHeight="1"/>
    <row r="41" spans="2:2" s="172" customFormat="1" ht="21.75" customHeight="1"/>
    <row r="42" spans="2:2" s="172" customFormat="1" ht="21.75" customHeight="1"/>
    <row r="43" spans="2:2" s="172" customFormat="1" ht="21.75" customHeight="1"/>
    <row r="44" spans="2:2" s="172" customFormat="1" ht="21.75" customHeight="1"/>
    <row r="45" spans="2:2" s="172" customFormat="1" ht="21.75" customHeight="1"/>
    <row r="46" spans="2:2" s="172" customFormat="1" ht="21.75" customHeight="1"/>
    <row r="47" spans="2:2" s="172" customFormat="1" ht="21.75" customHeight="1"/>
    <row r="48" spans="2:2" s="172" customFormat="1" ht="21.75" customHeight="1"/>
    <row r="49" s="172" customFormat="1" ht="21.75" customHeight="1"/>
    <row r="50" s="172" customFormat="1" ht="21.75" customHeight="1"/>
    <row r="51" s="172" customFormat="1" ht="21.75" customHeight="1"/>
    <row r="52" s="172" customFormat="1" ht="21.75" customHeight="1"/>
    <row r="53" s="172" customFormat="1" ht="21.75" customHeight="1"/>
    <row r="54" s="172" customFormat="1" ht="21.75" customHeight="1"/>
    <row r="55" s="172" customFormat="1" ht="21.75" customHeight="1"/>
    <row r="56" s="172" customFormat="1" ht="21.75" customHeight="1"/>
    <row r="57" s="172" customFormat="1" ht="21.75" customHeight="1"/>
    <row r="58" s="172" customFormat="1" ht="21.75" customHeight="1"/>
    <row r="59" s="172" customFormat="1" ht="21.75" customHeight="1"/>
    <row r="60" s="172" customFormat="1" ht="21.75" customHeight="1"/>
    <row r="61" s="172" customFormat="1" ht="21.75" customHeight="1"/>
    <row r="62" s="172" customFormat="1" ht="21.75" customHeight="1"/>
    <row r="63" s="172" customFormat="1" ht="21.75" customHeight="1"/>
  </sheetData>
  <phoneticPr fontId="2"/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U18"/>
  <sheetViews>
    <sheetView zoomScaleNormal="100" workbookViewId="0"/>
  </sheetViews>
  <sheetFormatPr defaultRowHeight="18" customHeight="1"/>
  <cols>
    <col min="1" max="1" width="3.125" style="187" customWidth="1"/>
    <col min="2" max="2" width="5.625" style="187" customWidth="1"/>
    <col min="3" max="3" width="28.75" style="187" customWidth="1"/>
    <col min="4" max="9" width="10.25" style="187" customWidth="1"/>
    <col min="10" max="16384" width="9" style="187"/>
  </cols>
  <sheetData>
    <row r="1" spans="1:21" ht="18" customHeight="1">
      <c r="A1" s="330" t="s">
        <v>881</v>
      </c>
      <c r="B1" s="515"/>
      <c r="C1" s="516"/>
      <c r="D1" s="517"/>
      <c r="E1" s="517"/>
      <c r="F1" s="517"/>
      <c r="G1" s="517"/>
      <c r="H1" s="517"/>
    </row>
    <row r="2" spans="1:21" s="6" customFormat="1" ht="18" customHeight="1">
      <c r="A2" s="495"/>
      <c r="B2" s="323"/>
      <c r="C2" s="496"/>
      <c r="D2" s="324"/>
      <c r="E2" s="324"/>
      <c r="F2" s="324"/>
      <c r="G2" s="324"/>
      <c r="H2" s="324" t="s">
        <v>822</v>
      </c>
    </row>
    <row r="3" spans="1:21" s="6" customFormat="1" ht="18" customHeight="1">
      <c r="A3" s="1299" t="s">
        <v>882</v>
      </c>
      <c r="B3" s="1299"/>
      <c r="C3" s="1300"/>
      <c r="D3" s="497" t="s">
        <v>824</v>
      </c>
      <c r="E3" s="497" t="s">
        <v>825</v>
      </c>
      <c r="F3" s="497" t="s">
        <v>826</v>
      </c>
      <c r="G3" s="497" t="s">
        <v>827</v>
      </c>
      <c r="H3" s="498" t="s">
        <v>828</v>
      </c>
    </row>
    <row r="4" spans="1:21" s="6" customFormat="1" ht="18" customHeight="1">
      <c r="A4" s="508" t="s">
        <v>883</v>
      </c>
      <c r="B4" s="1301" t="s">
        <v>884</v>
      </c>
      <c r="C4" s="1302"/>
      <c r="D4" s="504">
        <v>61125</v>
      </c>
      <c r="E4" s="504">
        <v>63559</v>
      </c>
      <c r="F4" s="504">
        <v>64618</v>
      </c>
      <c r="G4" s="504">
        <v>65907</v>
      </c>
      <c r="H4" s="504">
        <v>64216</v>
      </c>
    </row>
    <row r="5" spans="1:21" s="501" customFormat="1" ht="18" customHeight="1">
      <c r="A5" s="499" t="s">
        <v>885</v>
      </c>
      <c r="B5" s="1303" t="s">
        <v>886</v>
      </c>
      <c r="C5" s="1304"/>
      <c r="D5" s="500">
        <v>4580</v>
      </c>
      <c r="E5" s="500">
        <v>4399</v>
      </c>
      <c r="F5" s="500">
        <v>4360</v>
      </c>
      <c r="G5" s="500">
        <v>4994</v>
      </c>
      <c r="H5" s="500">
        <v>4970</v>
      </c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</row>
    <row r="6" spans="1:21" s="6" customFormat="1" ht="18" customHeight="1">
      <c r="A6" s="323"/>
      <c r="B6" s="508" t="s">
        <v>887</v>
      </c>
      <c r="C6" s="503" t="s">
        <v>888</v>
      </c>
      <c r="D6" s="504">
        <v>-1380</v>
      </c>
      <c r="E6" s="504">
        <v>-1273</v>
      </c>
      <c r="F6" s="504">
        <v>-1070</v>
      </c>
      <c r="G6" s="504">
        <v>-566</v>
      </c>
      <c r="H6" s="504">
        <v>-518</v>
      </c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</row>
    <row r="7" spans="1:21" s="501" customFormat="1" ht="18" customHeight="1">
      <c r="A7" s="505"/>
      <c r="B7" s="499" t="s">
        <v>833</v>
      </c>
      <c r="C7" s="507" t="s">
        <v>889</v>
      </c>
      <c r="D7" s="500">
        <v>5818</v>
      </c>
      <c r="E7" s="500">
        <v>5539</v>
      </c>
      <c r="F7" s="500">
        <v>5308</v>
      </c>
      <c r="G7" s="500">
        <v>5424</v>
      </c>
      <c r="H7" s="500">
        <v>5334</v>
      </c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</row>
    <row r="8" spans="1:21" s="6" customFormat="1" ht="18" customHeight="1">
      <c r="A8" s="323"/>
      <c r="B8" s="508" t="s">
        <v>835</v>
      </c>
      <c r="C8" s="503" t="s">
        <v>890</v>
      </c>
      <c r="D8" s="504">
        <v>142</v>
      </c>
      <c r="E8" s="504">
        <v>133</v>
      </c>
      <c r="F8" s="504">
        <v>122</v>
      </c>
      <c r="G8" s="504">
        <v>136</v>
      </c>
      <c r="H8" s="504">
        <v>154</v>
      </c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</row>
    <row r="9" spans="1:21" s="501" customFormat="1" ht="18" customHeight="1">
      <c r="A9" s="499" t="s">
        <v>839</v>
      </c>
      <c r="B9" s="1305" t="s">
        <v>891</v>
      </c>
      <c r="C9" s="1306"/>
      <c r="D9" s="500">
        <v>21193</v>
      </c>
      <c r="E9" s="500">
        <v>20677</v>
      </c>
      <c r="F9" s="500">
        <v>22203</v>
      </c>
      <c r="G9" s="500">
        <v>23452</v>
      </c>
      <c r="H9" s="500">
        <v>22553</v>
      </c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</row>
    <row r="10" spans="1:21" s="6" customFormat="1" ht="18" customHeight="1">
      <c r="A10" s="323"/>
      <c r="B10" s="508" t="s">
        <v>887</v>
      </c>
      <c r="C10" s="503" t="s">
        <v>892</v>
      </c>
      <c r="D10" s="504">
        <v>13410</v>
      </c>
      <c r="E10" s="504">
        <v>12501</v>
      </c>
      <c r="F10" s="504">
        <v>14422</v>
      </c>
      <c r="G10" s="504">
        <v>15289</v>
      </c>
      <c r="H10" s="504">
        <v>14367</v>
      </c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</row>
    <row r="11" spans="1:21" s="501" customFormat="1" ht="18" customHeight="1">
      <c r="A11" s="505"/>
      <c r="B11" s="499" t="s">
        <v>833</v>
      </c>
      <c r="C11" s="507" t="s">
        <v>893</v>
      </c>
      <c r="D11" s="500">
        <v>1341</v>
      </c>
      <c r="E11" s="500">
        <v>1371</v>
      </c>
      <c r="F11" s="500">
        <v>1326</v>
      </c>
      <c r="G11" s="500">
        <v>1434</v>
      </c>
      <c r="H11" s="500">
        <v>1201</v>
      </c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</row>
    <row r="12" spans="1:21" s="6" customFormat="1" ht="18" customHeight="1">
      <c r="A12" s="323"/>
      <c r="B12" s="508" t="s">
        <v>835</v>
      </c>
      <c r="C12" s="503" t="s">
        <v>894</v>
      </c>
      <c r="D12" s="504">
        <v>6442</v>
      </c>
      <c r="E12" s="504">
        <v>6804</v>
      </c>
      <c r="F12" s="504">
        <v>6456</v>
      </c>
      <c r="G12" s="504">
        <v>6728</v>
      </c>
      <c r="H12" s="504">
        <v>6985</v>
      </c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</row>
    <row r="13" spans="1:21" s="501" customFormat="1" ht="18" customHeight="1">
      <c r="A13" s="505"/>
      <c r="B13" s="518" t="s">
        <v>895</v>
      </c>
      <c r="C13" s="507" t="s">
        <v>896</v>
      </c>
      <c r="D13" s="500">
        <v>52</v>
      </c>
      <c r="E13" s="500">
        <v>215</v>
      </c>
      <c r="F13" s="500">
        <v>312</v>
      </c>
      <c r="G13" s="500">
        <v>402</v>
      </c>
      <c r="H13" s="500">
        <v>278</v>
      </c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</row>
    <row r="14" spans="1:21" s="6" customFormat="1" ht="18" customHeight="1">
      <c r="A14" s="323"/>
      <c r="B14" s="230" t="s">
        <v>897</v>
      </c>
      <c r="C14" s="503" t="s">
        <v>898</v>
      </c>
      <c r="D14" s="504">
        <v>2248</v>
      </c>
      <c r="E14" s="504">
        <v>2490</v>
      </c>
      <c r="F14" s="504">
        <v>2073</v>
      </c>
      <c r="G14" s="504">
        <v>2229</v>
      </c>
      <c r="H14" s="504">
        <v>2620</v>
      </c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</row>
    <row r="15" spans="1:21" s="501" customFormat="1" ht="18" customHeight="1">
      <c r="A15" s="505"/>
      <c r="B15" s="518" t="s">
        <v>899</v>
      </c>
      <c r="C15" s="507" t="s">
        <v>900</v>
      </c>
      <c r="D15" s="500">
        <v>4142</v>
      </c>
      <c r="E15" s="500">
        <v>4099</v>
      </c>
      <c r="F15" s="500">
        <v>4071</v>
      </c>
      <c r="G15" s="500">
        <v>4097</v>
      </c>
      <c r="H15" s="500">
        <v>4087</v>
      </c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</row>
    <row r="16" spans="1:21" s="6" customFormat="1" ht="18" customHeight="1">
      <c r="A16" s="519" t="s">
        <v>901</v>
      </c>
      <c r="B16" s="520" t="s">
        <v>902</v>
      </c>
      <c r="C16" s="521"/>
      <c r="D16" s="522">
        <v>86897</v>
      </c>
      <c r="E16" s="522">
        <v>88635</v>
      </c>
      <c r="F16" s="522">
        <v>91182</v>
      </c>
      <c r="G16" s="522">
        <v>94353</v>
      </c>
      <c r="H16" s="522">
        <v>91739</v>
      </c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</row>
    <row r="17" spans="1:21" s="6" customFormat="1" ht="18" customHeight="1">
      <c r="A17" s="508"/>
      <c r="B17" s="523"/>
      <c r="C17" s="523"/>
      <c r="D17" s="504"/>
      <c r="E17" s="504"/>
      <c r="F17" s="504"/>
      <c r="G17" s="504"/>
      <c r="H17" s="524" t="s">
        <v>903</v>
      </c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</row>
    <row r="18" spans="1:21" s="6" customFormat="1" ht="18" customHeight="1"/>
  </sheetData>
  <mergeCells count="4">
    <mergeCell ref="A3:C3"/>
    <mergeCell ref="B4:C4"/>
    <mergeCell ref="B5:C5"/>
    <mergeCell ref="B9:C9"/>
  </mergeCells>
  <phoneticPr fontId="2"/>
  <pageMargins left="0.39370078740157483" right="0.39370078740157483" top="0.74803149606299213" bottom="0.74803149606299213" header="0.31496062992125984" footer="0.31496062992125984"/>
  <pageSetup paperSize="9" scale="98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/>
  <dimension ref="A1:F22"/>
  <sheetViews>
    <sheetView zoomScaleNormal="100" workbookViewId="0"/>
  </sheetViews>
  <sheetFormatPr defaultRowHeight="18" customHeight="1"/>
  <cols>
    <col min="1" max="1" width="1.625" style="187" customWidth="1"/>
    <col min="2" max="2" width="8.5" style="187" bestFit="1" customWidth="1"/>
    <col min="3" max="3" width="23" style="187" customWidth="1"/>
    <col min="4" max="6" width="16" style="187" customWidth="1"/>
    <col min="7" max="256" width="9" style="187"/>
    <col min="257" max="257" width="1.625" style="187" customWidth="1"/>
    <col min="258" max="258" width="8.5" style="187" bestFit="1" customWidth="1"/>
    <col min="259" max="259" width="23" style="187" customWidth="1"/>
    <col min="260" max="262" width="18.125" style="187" customWidth="1"/>
    <col min="263" max="512" width="9" style="187"/>
    <col min="513" max="513" width="1.625" style="187" customWidth="1"/>
    <col min="514" max="514" width="8.5" style="187" bestFit="1" customWidth="1"/>
    <col min="515" max="515" width="23" style="187" customWidth="1"/>
    <col min="516" max="518" width="18.125" style="187" customWidth="1"/>
    <col min="519" max="768" width="9" style="187"/>
    <col min="769" max="769" width="1.625" style="187" customWidth="1"/>
    <col min="770" max="770" width="8.5" style="187" bestFit="1" customWidth="1"/>
    <col min="771" max="771" width="23" style="187" customWidth="1"/>
    <col min="772" max="774" width="18.125" style="187" customWidth="1"/>
    <col min="775" max="1024" width="9" style="187"/>
    <col min="1025" max="1025" width="1.625" style="187" customWidth="1"/>
    <col min="1026" max="1026" width="8.5" style="187" bestFit="1" customWidth="1"/>
    <col min="1027" max="1027" width="23" style="187" customWidth="1"/>
    <col min="1028" max="1030" width="18.125" style="187" customWidth="1"/>
    <col min="1031" max="1280" width="9" style="187"/>
    <col min="1281" max="1281" width="1.625" style="187" customWidth="1"/>
    <col min="1282" max="1282" width="8.5" style="187" bestFit="1" customWidth="1"/>
    <col min="1283" max="1283" width="23" style="187" customWidth="1"/>
    <col min="1284" max="1286" width="18.125" style="187" customWidth="1"/>
    <col min="1287" max="1536" width="9" style="187"/>
    <col min="1537" max="1537" width="1.625" style="187" customWidth="1"/>
    <col min="1538" max="1538" width="8.5" style="187" bestFit="1" customWidth="1"/>
    <col min="1539" max="1539" width="23" style="187" customWidth="1"/>
    <col min="1540" max="1542" width="18.125" style="187" customWidth="1"/>
    <col min="1543" max="1792" width="9" style="187"/>
    <col min="1793" max="1793" width="1.625" style="187" customWidth="1"/>
    <col min="1794" max="1794" width="8.5" style="187" bestFit="1" customWidth="1"/>
    <col min="1795" max="1795" width="23" style="187" customWidth="1"/>
    <col min="1796" max="1798" width="18.125" style="187" customWidth="1"/>
    <col min="1799" max="2048" width="9" style="187"/>
    <col min="2049" max="2049" width="1.625" style="187" customWidth="1"/>
    <col min="2050" max="2050" width="8.5" style="187" bestFit="1" customWidth="1"/>
    <col min="2051" max="2051" width="23" style="187" customWidth="1"/>
    <col min="2052" max="2054" width="18.125" style="187" customWidth="1"/>
    <col min="2055" max="2304" width="9" style="187"/>
    <col min="2305" max="2305" width="1.625" style="187" customWidth="1"/>
    <col min="2306" max="2306" width="8.5" style="187" bestFit="1" customWidth="1"/>
    <col min="2307" max="2307" width="23" style="187" customWidth="1"/>
    <col min="2308" max="2310" width="18.125" style="187" customWidth="1"/>
    <col min="2311" max="2560" width="9" style="187"/>
    <col min="2561" max="2561" width="1.625" style="187" customWidth="1"/>
    <col min="2562" max="2562" width="8.5" style="187" bestFit="1" customWidth="1"/>
    <col min="2563" max="2563" width="23" style="187" customWidth="1"/>
    <col min="2564" max="2566" width="18.125" style="187" customWidth="1"/>
    <col min="2567" max="2816" width="9" style="187"/>
    <col min="2817" max="2817" width="1.625" style="187" customWidth="1"/>
    <col min="2818" max="2818" width="8.5" style="187" bestFit="1" customWidth="1"/>
    <col min="2819" max="2819" width="23" style="187" customWidth="1"/>
    <col min="2820" max="2822" width="18.125" style="187" customWidth="1"/>
    <col min="2823" max="3072" width="9" style="187"/>
    <col min="3073" max="3073" width="1.625" style="187" customWidth="1"/>
    <col min="3074" max="3074" width="8.5" style="187" bestFit="1" customWidth="1"/>
    <col min="3075" max="3075" width="23" style="187" customWidth="1"/>
    <col min="3076" max="3078" width="18.125" style="187" customWidth="1"/>
    <col min="3079" max="3328" width="9" style="187"/>
    <col min="3329" max="3329" width="1.625" style="187" customWidth="1"/>
    <col min="3330" max="3330" width="8.5" style="187" bestFit="1" customWidth="1"/>
    <col min="3331" max="3331" width="23" style="187" customWidth="1"/>
    <col min="3332" max="3334" width="18.125" style="187" customWidth="1"/>
    <col min="3335" max="3584" width="9" style="187"/>
    <col min="3585" max="3585" width="1.625" style="187" customWidth="1"/>
    <col min="3586" max="3586" width="8.5" style="187" bestFit="1" customWidth="1"/>
    <col min="3587" max="3587" width="23" style="187" customWidth="1"/>
    <col min="3588" max="3590" width="18.125" style="187" customWidth="1"/>
    <col min="3591" max="3840" width="9" style="187"/>
    <col min="3841" max="3841" width="1.625" style="187" customWidth="1"/>
    <col min="3842" max="3842" width="8.5" style="187" bestFit="1" customWidth="1"/>
    <col min="3843" max="3843" width="23" style="187" customWidth="1"/>
    <col min="3844" max="3846" width="18.125" style="187" customWidth="1"/>
    <col min="3847" max="4096" width="9" style="187"/>
    <col min="4097" max="4097" width="1.625" style="187" customWidth="1"/>
    <col min="4098" max="4098" width="8.5" style="187" bestFit="1" customWidth="1"/>
    <col min="4099" max="4099" width="23" style="187" customWidth="1"/>
    <col min="4100" max="4102" width="18.125" style="187" customWidth="1"/>
    <col min="4103" max="4352" width="9" style="187"/>
    <col min="4353" max="4353" width="1.625" style="187" customWidth="1"/>
    <col min="4354" max="4354" width="8.5" style="187" bestFit="1" customWidth="1"/>
    <col min="4355" max="4355" width="23" style="187" customWidth="1"/>
    <col min="4356" max="4358" width="18.125" style="187" customWidth="1"/>
    <col min="4359" max="4608" width="9" style="187"/>
    <col min="4609" max="4609" width="1.625" style="187" customWidth="1"/>
    <col min="4610" max="4610" width="8.5" style="187" bestFit="1" customWidth="1"/>
    <col min="4611" max="4611" width="23" style="187" customWidth="1"/>
    <col min="4612" max="4614" width="18.125" style="187" customWidth="1"/>
    <col min="4615" max="4864" width="9" style="187"/>
    <col min="4865" max="4865" width="1.625" style="187" customWidth="1"/>
    <col min="4866" max="4866" width="8.5" style="187" bestFit="1" customWidth="1"/>
    <col min="4867" max="4867" width="23" style="187" customWidth="1"/>
    <col min="4868" max="4870" width="18.125" style="187" customWidth="1"/>
    <col min="4871" max="5120" width="9" style="187"/>
    <col min="5121" max="5121" width="1.625" style="187" customWidth="1"/>
    <col min="5122" max="5122" width="8.5" style="187" bestFit="1" customWidth="1"/>
    <col min="5123" max="5123" width="23" style="187" customWidth="1"/>
    <col min="5124" max="5126" width="18.125" style="187" customWidth="1"/>
    <col min="5127" max="5376" width="9" style="187"/>
    <col min="5377" max="5377" width="1.625" style="187" customWidth="1"/>
    <col min="5378" max="5378" width="8.5" style="187" bestFit="1" customWidth="1"/>
    <col min="5379" max="5379" width="23" style="187" customWidth="1"/>
    <col min="5380" max="5382" width="18.125" style="187" customWidth="1"/>
    <col min="5383" max="5632" width="9" style="187"/>
    <col min="5633" max="5633" width="1.625" style="187" customWidth="1"/>
    <col min="5634" max="5634" width="8.5" style="187" bestFit="1" customWidth="1"/>
    <col min="5635" max="5635" width="23" style="187" customWidth="1"/>
    <col min="5636" max="5638" width="18.125" style="187" customWidth="1"/>
    <col min="5639" max="5888" width="9" style="187"/>
    <col min="5889" max="5889" width="1.625" style="187" customWidth="1"/>
    <col min="5890" max="5890" width="8.5" style="187" bestFit="1" customWidth="1"/>
    <col min="5891" max="5891" width="23" style="187" customWidth="1"/>
    <col min="5892" max="5894" width="18.125" style="187" customWidth="1"/>
    <col min="5895" max="6144" width="9" style="187"/>
    <col min="6145" max="6145" width="1.625" style="187" customWidth="1"/>
    <col min="6146" max="6146" width="8.5" style="187" bestFit="1" customWidth="1"/>
    <col min="6147" max="6147" width="23" style="187" customWidth="1"/>
    <col min="6148" max="6150" width="18.125" style="187" customWidth="1"/>
    <col min="6151" max="6400" width="9" style="187"/>
    <col min="6401" max="6401" width="1.625" style="187" customWidth="1"/>
    <col min="6402" max="6402" width="8.5" style="187" bestFit="1" customWidth="1"/>
    <col min="6403" max="6403" width="23" style="187" customWidth="1"/>
    <col min="6404" max="6406" width="18.125" style="187" customWidth="1"/>
    <col min="6407" max="6656" width="9" style="187"/>
    <col min="6657" max="6657" width="1.625" style="187" customWidth="1"/>
    <col min="6658" max="6658" width="8.5" style="187" bestFit="1" customWidth="1"/>
    <col min="6659" max="6659" width="23" style="187" customWidth="1"/>
    <col min="6660" max="6662" width="18.125" style="187" customWidth="1"/>
    <col min="6663" max="6912" width="9" style="187"/>
    <col min="6913" max="6913" width="1.625" style="187" customWidth="1"/>
    <col min="6914" max="6914" width="8.5" style="187" bestFit="1" customWidth="1"/>
    <col min="6915" max="6915" width="23" style="187" customWidth="1"/>
    <col min="6916" max="6918" width="18.125" style="187" customWidth="1"/>
    <col min="6919" max="7168" width="9" style="187"/>
    <col min="7169" max="7169" width="1.625" style="187" customWidth="1"/>
    <col min="7170" max="7170" width="8.5" style="187" bestFit="1" customWidth="1"/>
    <col min="7171" max="7171" width="23" style="187" customWidth="1"/>
    <col min="7172" max="7174" width="18.125" style="187" customWidth="1"/>
    <col min="7175" max="7424" width="9" style="187"/>
    <col min="7425" max="7425" width="1.625" style="187" customWidth="1"/>
    <col min="7426" max="7426" width="8.5" style="187" bestFit="1" customWidth="1"/>
    <col min="7427" max="7427" width="23" style="187" customWidth="1"/>
    <col min="7428" max="7430" width="18.125" style="187" customWidth="1"/>
    <col min="7431" max="7680" width="9" style="187"/>
    <col min="7681" max="7681" width="1.625" style="187" customWidth="1"/>
    <col min="7682" max="7682" width="8.5" style="187" bestFit="1" customWidth="1"/>
    <col min="7683" max="7683" width="23" style="187" customWidth="1"/>
    <col min="7684" max="7686" width="18.125" style="187" customWidth="1"/>
    <col min="7687" max="7936" width="9" style="187"/>
    <col min="7937" max="7937" width="1.625" style="187" customWidth="1"/>
    <col min="7938" max="7938" width="8.5" style="187" bestFit="1" customWidth="1"/>
    <col min="7939" max="7939" width="23" style="187" customWidth="1"/>
    <col min="7940" max="7942" width="18.125" style="187" customWidth="1"/>
    <col min="7943" max="8192" width="9" style="187"/>
    <col min="8193" max="8193" width="1.625" style="187" customWidth="1"/>
    <col min="8194" max="8194" width="8.5" style="187" bestFit="1" customWidth="1"/>
    <col min="8195" max="8195" width="23" style="187" customWidth="1"/>
    <col min="8196" max="8198" width="18.125" style="187" customWidth="1"/>
    <col min="8199" max="8448" width="9" style="187"/>
    <col min="8449" max="8449" width="1.625" style="187" customWidth="1"/>
    <col min="8450" max="8450" width="8.5" style="187" bestFit="1" customWidth="1"/>
    <col min="8451" max="8451" width="23" style="187" customWidth="1"/>
    <col min="8452" max="8454" width="18.125" style="187" customWidth="1"/>
    <col min="8455" max="8704" width="9" style="187"/>
    <col min="8705" max="8705" width="1.625" style="187" customWidth="1"/>
    <col min="8706" max="8706" width="8.5" style="187" bestFit="1" customWidth="1"/>
    <col min="8707" max="8707" width="23" style="187" customWidth="1"/>
    <col min="8708" max="8710" width="18.125" style="187" customWidth="1"/>
    <col min="8711" max="8960" width="9" style="187"/>
    <col min="8961" max="8961" width="1.625" style="187" customWidth="1"/>
    <col min="8962" max="8962" width="8.5" style="187" bestFit="1" customWidth="1"/>
    <col min="8963" max="8963" width="23" style="187" customWidth="1"/>
    <col min="8964" max="8966" width="18.125" style="187" customWidth="1"/>
    <col min="8967" max="9216" width="9" style="187"/>
    <col min="9217" max="9217" width="1.625" style="187" customWidth="1"/>
    <col min="9218" max="9218" width="8.5" style="187" bestFit="1" customWidth="1"/>
    <col min="9219" max="9219" width="23" style="187" customWidth="1"/>
    <col min="9220" max="9222" width="18.125" style="187" customWidth="1"/>
    <col min="9223" max="9472" width="9" style="187"/>
    <col min="9473" max="9473" width="1.625" style="187" customWidth="1"/>
    <col min="9474" max="9474" width="8.5" style="187" bestFit="1" customWidth="1"/>
    <col min="9475" max="9475" width="23" style="187" customWidth="1"/>
    <col min="9476" max="9478" width="18.125" style="187" customWidth="1"/>
    <col min="9479" max="9728" width="9" style="187"/>
    <col min="9729" max="9729" width="1.625" style="187" customWidth="1"/>
    <col min="9730" max="9730" width="8.5" style="187" bestFit="1" customWidth="1"/>
    <col min="9731" max="9731" width="23" style="187" customWidth="1"/>
    <col min="9732" max="9734" width="18.125" style="187" customWidth="1"/>
    <col min="9735" max="9984" width="9" style="187"/>
    <col min="9985" max="9985" width="1.625" style="187" customWidth="1"/>
    <col min="9986" max="9986" width="8.5" style="187" bestFit="1" customWidth="1"/>
    <col min="9987" max="9987" width="23" style="187" customWidth="1"/>
    <col min="9988" max="9990" width="18.125" style="187" customWidth="1"/>
    <col min="9991" max="10240" width="9" style="187"/>
    <col min="10241" max="10241" width="1.625" style="187" customWidth="1"/>
    <col min="10242" max="10242" width="8.5" style="187" bestFit="1" customWidth="1"/>
    <col min="10243" max="10243" width="23" style="187" customWidth="1"/>
    <col min="10244" max="10246" width="18.125" style="187" customWidth="1"/>
    <col min="10247" max="10496" width="9" style="187"/>
    <col min="10497" max="10497" width="1.625" style="187" customWidth="1"/>
    <col min="10498" max="10498" width="8.5" style="187" bestFit="1" customWidth="1"/>
    <col min="10499" max="10499" width="23" style="187" customWidth="1"/>
    <col min="10500" max="10502" width="18.125" style="187" customWidth="1"/>
    <col min="10503" max="10752" width="9" style="187"/>
    <col min="10753" max="10753" width="1.625" style="187" customWidth="1"/>
    <col min="10754" max="10754" width="8.5" style="187" bestFit="1" customWidth="1"/>
    <col min="10755" max="10755" width="23" style="187" customWidth="1"/>
    <col min="10756" max="10758" width="18.125" style="187" customWidth="1"/>
    <col min="10759" max="11008" width="9" style="187"/>
    <col min="11009" max="11009" width="1.625" style="187" customWidth="1"/>
    <col min="11010" max="11010" width="8.5" style="187" bestFit="1" customWidth="1"/>
    <col min="11011" max="11011" width="23" style="187" customWidth="1"/>
    <col min="11012" max="11014" width="18.125" style="187" customWidth="1"/>
    <col min="11015" max="11264" width="9" style="187"/>
    <col min="11265" max="11265" width="1.625" style="187" customWidth="1"/>
    <col min="11266" max="11266" width="8.5" style="187" bestFit="1" customWidth="1"/>
    <col min="11267" max="11267" width="23" style="187" customWidth="1"/>
    <col min="11268" max="11270" width="18.125" style="187" customWidth="1"/>
    <col min="11271" max="11520" width="9" style="187"/>
    <col min="11521" max="11521" width="1.625" style="187" customWidth="1"/>
    <col min="11522" max="11522" width="8.5" style="187" bestFit="1" customWidth="1"/>
    <col min="11523" max="11523" width="23" style="187" customWidth="1"/>
    <col min="11524" max="11526" width="18.125" style="187" customWidth="1"/>
    <col min="11527" max="11776" width="9" style="187"/>
    <col min="11777" max="11777" width="1.625" style="187" customWidth="1"/>
    <col min="11778" max="11778" width="8.5" style="187" bestFit="1" customWidth="1"/>
    <col min="11779" max="11779" width="23" style="187" customWidth="1"/>
    <col min="11780" max="11782" width="18.125" style="187" customWidth="1"/>
    <col min="11783" max="12032" width="9" style="187"/>
    <col min="12033" max="12033" width="1.625" style="187" customWidth="1"/>
    <col min="12034" max="12034" width="8.5" style="187" bestFit="1" customWidth="1"/>
    <col min="12035" max="12035" width="23" style="187" customWidth="1"/>
    <col min="12036" max="12038" width="18.125" style="187" customWidth="1"/>
    <col min="12039" max="12288" width="9" style="187"/>
    <col min="12289" max="12289" width="1.625" style="187" customWidth="1"/>
    <col min="12290" max="12290" width="8.5" style="187" bestFit="1" customWidth="1"/>
    <col min="12291" max="12291" width="23" style="187" customWidth="1"/>
    <col min="12292" max="12294" width="18.125" style="187" customWidth="1"/>
    <col min="12295" max="12544" width="9" style="187"/>
    <col min="12545" max="12545" width="1.625" style="187" customWidth="1"/>
    <col min="12546" max="12546" width="8.5" style="187" bestFit="1" customWidth="1"/>
    <col min="12547" max="12547" width="23" style="187" customWidth="1"/>
    <col min="12548" max="12550" width="18.125" style="187" customWidth="1"/>
    <col min="12551" max="12800" width="9" style="187"/>
    <col min="12801" max="12801" width="1.625" style="187" customWidth="1"/>
    <col min="12802" max="12802" width="8.5" style="187" bestFit="1" customWidth="1"/>
    <col min="12803" max="12803" width="23" style="187" customWidth="1"/>
    <col min="12804" max="12806" width="18.125" style="187" customWidth="1"/>
    <col min="12807" max="13056" width="9" style="187"/>
    <col min="13057" max="13057" width="1.625" style="187" customWidth="1"/>
    <col min="13058" max="13058" width="8.5" style="187" bestFit="1" customWidth="1"/>
    <col min="13059" max="13059" width="23" style="187" customWidth="1"/>
    <col min="13060" max="13062" width="18.125" style="187" customWidth="1"/>
    <col min="13063" max="13312" width="9" style="187"/>
    <col min="13313" max="13313" width="1.625" style="187" customWidth="1"/>
    <col min="13314" max="13314" width="8.5" style="187" bestFit="1" customWidth="1"/>
    <col min="13315" max="13315" width="23" style="187" customWidth="1"/>
    <col min="13316" max="13318" width="18.125" style="187" customWidth="1"/>
    <col min="13319" max="13568" width="9" style="187"/>
    <col min="13569" max="13569" width="1.625" style="187" customWidth="1"/>
    <col min="13570" max="13570" width="8.5" style="187" bestFit="1" customWidth="1"/>
    <col min="13571" max="13571" width="23" style="187" customWidth="1"/>
    <col min="13572" max="13574" width="18.125" style="187" customWidth="1"/>
    <col min="13575" max="13824" width="9" style="187"/>
    <col min="13825" max="13825" width="1.625" style="187" customWidth="1"/>
    <col min="13826" max="13826" width="8.5" style="187" bestFit="1" customWidth="1"/>
    <col min="13827" max="13827" width="23" style="187" customWidth="1"/>
    <col min="13828" max="13830" width="18.125" style="187" customWidth="1"/>
    <col min="13831" max="14080" width="9" style="187"/>
    <col min="14081" max="14081" width="1.625" style="187" customWidth="1"/>
    <col min="14082" max="14082" width="8.5" style="187" bestFit="1" customWidth="1"/>
    <col min="14083" max="14083" width="23" style="187" customWidth="1"/>
    <col min="14084" max="14086" width="18.125" style="187" customWidth="1"/>
    <col min="14087" max="14336" width="9" style="187"/>
    <col min="14337" max="14337" width="1.625" style="187" customWidth="1"/>
    <col min="14338" max="14338" width="8.5" style="187" bestFit="1" customWidth="1"/>
    <col min="14339" max="14339" width="23" style="187" customWidth="1"/>
    <col min="14340" max="14342" width="18.125" style="187" customWidth="1"/>
    <col min="14343" max="14592" width="9" style="187"/>
    <col min="14593" max="14593" width="1.625" style="187" customWidth="1"/>
    <col min="14594" max="14594" width="8.5" style="187" bestFit="1" customWidth="1"/>
    <col min="14595" max="14595" width="23" style="187" customWidth="1"/>
    <col min="14596" max="14598" width="18.125" style="187" customWidth="1"/>
    <col min="14599" max="14848" width="9" style="187"/>
    <col min="14849" max="14849" width="1.625" style="187" customWidth="1"/>
    <col min="14850" max="14850" width="8.5" style="187" bestFit="1" customWidth="1"/>
    <col min="14851" max="14851" width="23" style="187" customWidth="1"/>
    <col min="14852" max="14854" width="18.125" style="187" customWidth="1"/>
    <col min="14855" max="15104" width="9" style="187"/>
    <col min="15105" max="15105" width="1.625" style="187" customWidth="1"/>
    <col min="15106" max="15106" width="8.5" style="187" bestFit="1" customWidth="1"/>
    <col min="15107" max="15107" width="23" style="187" customWidth="1"/>
    <col min="15108" max="15110" width="18.125" style="187" customWidth="1"/>
    <col min="15111" max="15360" width="9" style="187"/>
    <col min="15361" max="15361" width="1.625" style="187" customWidth="1"/>
    <col min="15362" max="15362" width="8.5" style="187" bestFit="1" customWidth="1"/>
    <col min="15363" max="15363" width="23" style="187" customWidth="1"/>
    <col min="15364" max="15366" width="18.125" style="187" customWidth="1"/>
    <col min="15367" max="15616" width="9" style="187"/>
    <col min="15617" max="15617" width="1.625" style="187" customWidth="1"/>
    <col min="15618" max="15618" width="8.5" style="187" bestFit="1" customWidth="1"/>
    <col min="15619" max="15619" width="23" style="187" customWidth="1"/>
    <col min="15620" max="15622" width="18.125" style="187" customWidth="1"/>
    <col min="15623" max="15872" width="9" style="187"/>
    <col min="15873" max="15873" width="1.625" style="187" customWidth="1"/>
    <col min="15874" max="15874" width="8.5" style="187" bestFit="1" customWidth="1"/>
    <col min="15875" max="15875" width="23" style="187" customWidth="1"/>
    <col min="15876" max="15878" width="18.125" style="187" customWidth="1"/>
    <col min="15879" max="16128" width="9" style="187"/>
    <col min="16129" max="16129" width="1.625" style="187" customWidth="1"/>
    <col min="16130" max="16130" width="8.5" style="187" bestFit="1" customWidth="1"/>
    <col min="16131" max="16131" width="23" style="187" customWidth="1"/>
    <col min="16132" max="16134" width="18.125" style="187" customWidth="1"/>
    <col min="16135" max="16384" width="9" style="187"/>
  </cols>
  <sheetData>
    <row r="1" spans="1:6" ht="18" customHeight="1">
      <c r="A1" s="1307" t="s">
        <v>904</v>
      </c>
      <c r="B1" s="1307"/>
      <c r="C1" s="1307"/>
    </row>
    <row r="2" spans="1:6" s="6" customFormat="1" ht="18" customHeight="1">
      <c r="F2" s="10" t="s">
        <v>905</v>
      </c>
    </row>
    <row r="3" spans="1:6" s="6" customFormat="1" ht="18" customHeight="1">
      <c r="A3" s="1158" t="s">
        <v>906</v>
      </c>
      <c r="B3" s="1165"/>
      <c r="C3" s="1165"/>
      <c r="D3" s="1087">
        <v>41145</v>
      </c>
      <c r="E3" s="1087">
        <v>42095</v>
      </c>
      <c r="F3" s="1088">
        <v>42521</v>
      </c>
    </row>
    <row r="4" spans="1:6" s="6" customFormat="1" ht="18" customHeight="1">
      <c r="A4" s="1316" t="s">
        <v>907</v>
      </c>
      <c r="B4" s="1316"/>
      <c r="C4" s="1317"/>
      <c r="D4" s="526">
        <v>21145</v>
      </c>
      <c r="E4" s="526">
        <v>21130</v>
      </c>
      <c r="F4" s="526">
        <v>21130</v>
      </c>
    </row>
    <row r="5" spans="1:6" s="6" customFormat="1" ht="18" customHeight="1">
      <c r="A5" s="1308" t="s">
        <v>908</v>
      </c>
      <c r="B5" s="1308"/>
      <c r="C5" s="1309"/>
      <c r="D5" s="551">
        <f>D4-D6</f>
        <v>18765</v>
      </c>
      <c r="E5" s="551">
        <f>E4-E6</f>
        <v>18750</v>
      </c>
      <c r="F5" s="551">
        <f>F4-F6</f>
        <v>18750</v>
      </c>
    </row>
    <row r="6" spans="1:6" s="6" customFormat="1" ht="18" customHeight="1">
      <c r="A6" s="1181" t="s">
        <v>909</v>
      </c>
      <c r="B6" s="1181"/>
      <c r="C6" s="1310"/>
      <c r="D6" s="526">
        <v>2380</v>
      </c>
      <c r="E6" s="526">
        <v>2380</v>
      </c>
      <c r="F6" s="526">
        <v>2380</v>
      </c>
    </row>
    <row r="7" spans="1:6" s="6" customFormat="1" ht="18" customHeight="1">
      <c r="A7" s="1311"/>
      <c r="B7" s="1313" t="s">
        <v>910</v>
      </c>
      <c r="C7" s="1313"/>
      <c r="D7" s="551">
        <v>373.7</v>
      </c>
      <c r="E7" s="551">
        <v>373.7</v>
      </c>
      <c r="F7" s="551">
        <v>402</v>
      </c>
    </row>
    <row r="8" spans="1:6" s="6" customFormat="1" ht="18" customHeight="1">
      <c r="A8" s="1311"/>
      <c r="B8" s="1314" t="s">
        <v>911</v>
      </c>
      <c r="C8" s="529" t="s">
        <v>912</v>
      </c>
      <c r="D8" s="531">
        <v>65.7</v>
      </c>
      <c r="E8" s="531">
        <v>65.7</v>
      </c>
      <c r="F8" s="531">
        <v>65.7</v>
      </c>
    </row>
    <row r="9" spans="1:6" s="6" customFormat="1" ht="18" customHeight="1">
      <c r="A9" s="1311"/>
      <c r="B9" s="1314"/>
      <c r="C9" s="552" t="s">
        <v>913</v>
      </c>
      <c r="D9" s="553">
        <v>27.9</v>
      </c>
      <c r="E9" s="553">
        <v>27.9</v>
      </c>
      <c r="F9" s="553">
        <v>27.9</v>
      </c>
    </row>
    <row r="10" spans="1:6" s="6" customFormat="1" ht="18" customHeight="1">
      <c r="A10" s="1311"/>
      <c r="B10" s="1314"/>
      <c r="C10" s="529" t="s">
        <v>914</v>
      </c>
      <c r="D10" s="530">
        <v>19.5</v>
      </c>
      <c r="E10" s="530">
        <v>19.5</v>
      </c>
      <c r="F10" s="530">
        <v>19.5</v>
      </c>
    </row>
    <row r="11" spans="1:6" s="6" customFormat="1" ht="18" customHeight="1">
      <c r="A11" s="1311"/>
      <c r="B11" s="1314"/>
      <c r="C11" s="552" t="s">
        <v>915</v>
      </c>
      <c r="D11" s="551">
        <v>173.8</v>
      </c>
      <c r="E11" s="551">
        <v>173.8</v>
      </c>
      <c r="F11" s="551">
        <v>173.3</v>
      </c>
    </row>
    <row r="12" spans="1:6" s="6" customFormat="1" ht="18" customHeight="1">
      <c r="A12" s="1311"/>
      <c r="B12" s="1314"/>
      <c r="C12" s="529" t="s">
        <v>916</v>
      </c>
      <c r="D12" s="530">
        <v>24.1</v>
      </c>
      <c r="E12" s="530">
        <v>24.1</v>
      </c>
      <c r="F12" s="530">
        <v>21.1</v>
      </c>
    </row>
    <row r="13" spans="1:6" s="6" customFormat="1" ht="18" customHeight="1">
      <c r="A13" s="1311"/>
      <c r="B13" s="1314"/>
      <c r="C13" s="552" t="s">
        <v>917</v>
      </c>
      <c r="D13" s="551">
        <v>20.399999999999999</v>
      </c>
      <c r="E13" s="551">
        <v>20.399999999999999</v>
      </c>
      <c r="F13" s="551">
        <v>26.7</v>
      </c>
    </row>
    <row r="14" spans="1:6" s="6" customFormat="1" ht="18" customHeight="1">
      <c r="A14" s="1311"/>
      <c r="B14" s="1314"/>
      <c r="C14" s="529" t="s">
        <v>918</v>
      </c>
      <c r="D14" s="530">
        <v>2.2999999999999998</v>
      </c>
      <c r="E14" s="530">
        <v>2.2999999999999998</v>
      </c>
      <c r="F14" s="530">
        <v>2.2999999999999998</v>
      </c>
    </row>
    <row r="15" spans="1:6" s="6" customFormat="1" ht="18" customHeight="1">
      <c r="A15" s="1311"/>
      <c r="B15" s="1314"/>
      <c r="C15" s="552" t="s">
        <v>919</v>
      </c>
      <c r="D15" s="553">
        <v>7.8</v>
      </c>
      <c r="E15" s="553">
        <v>7.8</v>
      </c>
      <c r="F15" s="553">
        <v>7.8</v>
      </c>
    </row>
    <row r="16" spans="1:6" s="6" customFormat="1" ht="18" customHeight="1">
      <c r="A16" s="1311"/>
      <c r="B16" s="1314"/>
      <c r="C16" s="529" t="s">
        <v>920</v>
      </c>
      <c r="D16" s="531">
        <v>12.2</v>
      </c>
      <c r="E16" s="531">
        <v>12.2</v>
      </c>
      <c r="F16" s="531">
        <v>37.700000000000003</v>
      </c>
    </row>
    <row r="17" spans="1:6" s="6" customFormat="1" ht="18" customHeight="1">
      <c r="A17" s="1311"/>
      <c r="B17" s="1314"/>
      <c r="C17" s="552" t="s">
        <v>921</v>
      </c>
      <c r="D17" s="551">
        <v>20</v>
      </c>
      <c r="E17" s="551">
        <v>20</v>
      </c>
      <c r="F17" s="551">
        <v>20</v>
      </c>
    </row>
    <row r="18" spans="1:6" s="6" customFormat="1" ht="18" customHeight="1">
      <c r="A18" s="1312"/>
      <c r="B18" s="1315" t="s">
        <v>922</v>
      </c>
      <c r="C18" s="1315"/>
      <c r="D18" s="1091">
        <f>D6-D7</f>
        <v>2006.3</v>
      </c>
      <c r="E18" s="1091">
        <f>E6-E7</f>
        <v>2006.3</v>
      </c>
      <c r="F18" s="1091">
        <f>F6-F7</f>
        <v>1978</v>
      </c>
    </row>
    <row r="19" spans="1:6" s="6" customFormat="1" ht="18" customHeight="1">
      <c r="F19" s="324" t="s">
        <v>923</v>
      </c>
    </row>
    <row r="20" spans="1:6" s="6" customFormat="1" ht="18" customHeight="1"/>
    <row r="21" spans="1:6" s="6" customFormat="1" ht="18" customHeight="1"/>
    <row r="22" spans="1:6" s="6" customFormat="1" ht="18" customHeight="1"/>
  </sheetData>
  <mergeCells count="9">
    <mergeCell ref="A1:C1"/>
    <mergeCell ref="A3:C3"/>
    <mergeCell ref="A5:C5"/>
    <mergeCell ref="A6:C6"/>
    <mergeCell ref="A7:A18"/>
    <mergeCell ref="B7:C7"/>
    <mergeCell ref="B8:B17"/>
    <mergeCell ref="B18:C18"/>
    <mergeCell ref="A4:C4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G39"/>
  <sheetViews>
    <sheetView zoomScaleNormal="100" workbookViewId="0"/>
  </sheetViews>
  <sheetFormatPr defaultRowHeight="18" customHeight="1"/>
  <cols>
    <col min="1" max="1" width="2.875" style="187" customWidth="1"/>
    <col min="2" max="2" width="23.75" style="187" bestFit="1" customWidth="1"/>
    <col min="3" max="7" width="11.625" style="187" customWidth="1"/>
    <col min="8" max="16384" width="9" style="187"/>
  </cols>
  <sheetData>
    <row r="1" spans="1:7" ht="18" customHeight="1">
      <c r="A1" s="533" t="s">
        <v>954</v>
      </c>
      <c r="B1" s="533"/>
      <c r="C1" s="534"/>
    </row>
    <row r="2" spans="1:7" s="6" customFormat="1" ht="18" customHeight="1">
      <c r="B2" s="535"/>
      <c r="C2" s="536"/>
      <c r="G2" s="10" t="s">
        <v>225</v>
      </c>
    </row>
    <row r="3" spans="1:7" s="6" customFormat="1" ht="18" customHeight="1">
      <c r="A3" s="1321" t="s">
        <v>924</v>
      </c>
      <c r="B3" s="1183"/>
      <c r="C3" s="317" t="s">
        <v>925</v>
      </c>
      <c r="D3" s="233" t="s">
        <v>243</v>
      </c>
      <c r="E3" s="233" t="s">
        <v>244</v>
      </c>
      <c r="F3" s="233" t="s">
        <v>926</v>
      </c>
      <c r="G3" s="260" t="s">
        <v>273</v>
      </c>
    </row>
    <row r="4" spans="1:7" s="6" customFormat="1" ht="18" customHeight="1">
      <c r="A4" s="1322" t="s">
        <v>927</v>
      </c>
      <c r="B4" s="1323"/>
      <c r="C4" s="313"/>
      <c r="D4" s="313"/>
      <c r="E4" s="313"/>
      <c r="F4" s="313"/>
      <c r="G4" s="313"/>
    </row>
    <row r="5" spans="1:7" s="6" customFormat="1" ht="18" customHeight="1">
      <c r="A5" s="1181"/>
      <c r="B5" s="537" t="s">
        <v>928</v>
      </c>
      <c r="C5" s="313" t="s">
        <v>246</v>
      </c>
      <c r="D5" s="313" t="s">
        <v>246</v>
      </c>
      <c r="E5" s="313" t="s">
        <v>246</v>
      </c>
      <c r="F5" s="313" t="s">
        <v>246</v>
      </c>
      <c r="G5" s="313" t="s">
        <v>246</v>
      </c>
    </row>
    <row r="6" spans="1:7" s="6" customFormat="1" ht="18" customHeight="1">
      <c r="A6" s="1181"/>
      <c r="B6" s="538" t="s">
        <v>930</v>
      </c>
      <c r="C6" s="313" t="s">
        <v>246</v>
      </c>
      <c r="D6" s="313" t="s">
        <v>246</v>
      </c>
      <c r="E6" s="313" t="s">
        <v>246</v>
      </c>
      <c r="F6" s="313" t="s">
        <v>246</v>
      </c>
      <c r="G6" s="313" t="s">
        <v>246</v>
      </c>
    </row>
    <row r="7" spans="1:7" s="6" customFormat="1" ht="18" customHeight="1">
      <c r="A7" s="1181"/>
      <c r="B7" s="539" t="s">
        <v>931</v>
      </c>
      <c r="C7" s="313" t="s">
        <v>246</v>
      </c>
      <c r="D7" s="313" t="s">
        <v>246</v>
      </c>
      <c r="E7" s="313" t="s">
        <v>246</v>
      </c>
      <c r="F7" s="313" t="s">
        <v>246</v>
      </c>
      <c r="G7" s="313" t="s">
        <v>246</v>
      </c>
    </row>
    <row r="8" spans="1:7" s="6" customFormat="1" ht="18" customHeight="1">
      <c r="A8" s="1181"/>
      <c r="B8" s="538" t="s">
        <v>932</v>
      </c>
      <c r="C8" s="313" t="s">
        <v>246</v>
      </c>
      <c r="D8" s="313" t="s">
        <v>246</v>
      </c>
      <c r="E8" s="313" t="s">
        <v>246</v>
      </c>
      <c r="F8" s="313" t="s">
        <v>246</v>
      </c>
      <c r="G8" s="313" t="s">
        <v>246</v>
      </c>
    </row>
    <row r="9" spans="1:7" s="6" customFormat="1" ht="18" customHeight="1">
      <c r="A9" s="1181"/>
      <c r="B9" s="538" t="s">
        <v>933</v>
      </c>
      <c r="C9" s="313" t="s">
        <v>246</v>
      </c>
      <c r="D9" s="313" t="s">
        <v>246</v>
      </c>
      <c r="E9" s="313" t="s">
        <v>246</v>
      </c>
      <c r="F9" s="313" t="s">
        <v>246</v>
      </c>
      <c r="G9" s="313" t="s">
        <v>246</v>
      </c>
    </row>
    <row r="10" spans="1:7" s="6" customFormat="1" ht="18" customHeight="1">
      <c r="A10" s="1181"/>
      <c r="B10" s="538" t="s">
        <v>934</v>
      </c>
      <c r="C10" s="313" t="s">
        <v>246</v>
      </c>
      <c r="D10" s="313" t="s">
        <v>246</v>
      </c>
      <c r="E10" s="313" t="s">
        <v>246</v>
      </c>
      <c r="F10" s="313" t="s">
        <v>246</v>
      </c>
      <c r="G10" s="313" t="s">
        <v>246</v>
      </c>
    </row>
    <row r="11" spans="1:7" s="6" customFormat="1" ht="18" customHeight="1">
      <c r="A11" s="1181"/>
      <c r="B11" s="538" t="s">
        <v>935</v>
      </c>
      <c r="C11" s="313" t="s">
        <v>246</v>
      </c>
      <c r="D11" s="313" t="s">
        <v>246</v>
      </c>
      <c r="E11" s="313" t="s">
        <v>246</v>
      </c>
      <c r="F11" s="313" t="s">
        <v>246</v>
      </c>
      <c r="G11" s="313" t="s">
        <v>246</v>
      </c>
    </row>
    <row r="12" spans="1:7" s="6" customFormat="1" ht="18" customHeight="1">
      <c r="A12" s="1181"/>
      <c r="B12" s="538" t="s">
        <v>936</v>
      </c>
      <c r="C12" s="313" t="s">
        <v>246</v>
      </c>
      <c r="D12" s="313" t="s">
        <v>246</v>
      </c>
      <c r="E12" s="313" t="s">
        <v>246</v>
      </c>
      <c r="F12" s="313" t="s">
        <v>246</v>
      </c>
      <c r="G12" s="313" t="s">
        <v>246</v>
      </c>
    </row>
    <row r="13" spans="1:7" s="6" customFormat="1" ht="18" customHeight="1">
      <c r="A13" s="1181"/>
      <c r="B13" s="538" t="s">
        <v>937</v>
      </c>
      <c r="C13" s="313" t="s">
        <v>246</v>
      </c>
      <c r="D13" s="313" t="s">
        <v>246</v>
      </c>
      <c r="E13" s="31">
        <v>1</v>
      </c>
      <c r="F13" s="313" t="s">
        <v>246</v>
      </c>
      <c r="G13" s="31">
        <v>1</v>
      </c>
    </row>
    <row r="14" spans="1:7" s="6" customFormat="1" ht="18" customHeight="1">
      <c r="A14" s="1181"/>
      <c r="B14" s="538" t="s">
        <v>938</v>
      </c>
      <c r="C14" s="313" t="s">
        <v>246</v>
      </c>
      <c r="D14" s="313" t="s">
        <v>246</v>
      </c>
      <c r="E14" s="31">
        <v>1</v>
      </c>
      <c r="F14" s="313" t="s">
        <v>246</v>
      </c>
      <c r="G14" s="313" t="s">
        <v>246</v>
      </c>
    </row>
    <row r="15" spans="1:7" s="6" customFormat="1" ht="18" customHeight="1">
      <c r="A15" s="1181"/>
      <c r="B15" s="538" t="s">
        <v>939</v>
      </c>
      <c r="C15" s="313" t="s">
        <v>246</v>
      </c>
      <c r="D15" s="313" t="s">
        <v>246</v>
      </c>
      <c r="E15" s="313" t="s">
        <v>246</v>
      </c>
      <c r="F15" s="313" t="s">
        <v>246</v>
      </c>
      <c r="G15" s="313" t="s">
        <v>246</v>
      </c>
    </row>
    <row r="16" spans="1:7" s="6" customFormat="1" ht="18" customHeight="1">
      <c r="A16" s="1181"/>
      <c r="B16" s="538" t="s">
        <v>940</v>
      </c>
      <c r="C16" s="313" t="s">
        <v>246</v>
      </c>
      <c r="D16" s="313" t="s">
        <v>246</v>
      </c>
      <c r="E16" s="313" t="s">
        <v>246</v>
      </c>
      <c r="F16" s="31">
        <v>1</v>
      </c>
      <c r="G16" s="31">
        <v>1</v>
      </c>
    </row>
    <row r="17" spans="1:7" s="6" customFormat="1" ht="18" customHeight="1">
      <c r="A17" s="1181"/>
      <c r="B17" s="538" t="s">
        <v>941</v>
      </c>
      <c r="C17" s="313" t="s">
        <v>246</v>
      </c>
      <c r="D17" s="313" t="s">
        <v>246</v>
      </c>
      <c r="E17" s="313" t="s">
        <v>246</v>
      </c>
      <c r="F17" s="313" t="s">
        <v>246</v>
      </c>
      <c r="G17" s="313" t="s">
        <v>246</v>
      </c>
    </row>
    <row r="18" spans="1:7" s="6" customFormat="1" ht="18" customHeight="1">
      <c r="A18" s="1181"/>
      <c r="B18" s="538" t="s">
        <v>67</v>
      </c>
      <c r="C18" s="31">
        <v>4</v>
      </c>
      <c r="D18" s="31">
        <v>2</v>
      </c>
      <c r="E18" s="313" t="s">
        <v>246</v>
      </c>
      <c r="F18" s="87">
        <v>1</v>
      </c>
      <c r="G18" s="31">
        <v>1</v>
      </c>
    </row>
    <row r="19" spans="1:7" s="6" customFormat="1" ht="18" customHeight="1">
      <c r="A19" s="1181"/>
      <c r="B19" s="540" t="s">
        <v>748</v>
      </c>
      <c r="C19" s="46">
        <f>SUM(C5:C18)</f>
        <v>4</v>
      </c>
      <c r="D19" s="46">
        <f t="shared" ref="D19:G19" si="0">SUM(D5:D18)</f>
        <v>2</v>
      </c>
      <c r="E19" s="46">
        <f t="shared" si="0"/>
        <v>2</v>
      </c>
      <c r="F19" s="46">
        <f t="shared" si="0"/>
        <v>2</v>
      </c>
      <c r="G19" s="46">
        <f t="shared" si="0"/>
        <v>3</v>
      </c>
    </row>
    <row r="20" spans="1:7" s="6" customFormat="1" ht="18" customHeight="1">
      <c r="A20" s="1324" t="s">
        <v>942</v>
      </c>
      <c r="B20" s="1325"/>
      <c r="C20" s="313"/>
      <c r="D20" s="313"/>
      <c r="E20" s="313"/>
      <c r="F20" s="313"/>
      <c r="G20" s="313"/>
    </row>
    <row r="21" spans="1:7" s="6" customFormat="1" ht="18" customHeight="1">
      <c r="A21" s="1316"/>
      <c r="B21" s="541" t="s">
        <v>943</v>
      </c>
      <c r="C21" s="313" t="s">
        <v>246</v>
      </c>
      <c r="D21" s="313" t="s">
        <v>246</v>
      </c>
      <c r="E21" s="313" t="s">
        <v>246</v>
      </c>
      <c r="F21" s="313" t="s">
        <v>246</v>
      </c>
      <c r="G21" s="31">
        <v>1</v>
      </c>
    </row>
    <row r="22" spans="1:7" s="6" customFormat="1" ht="18" customHeight="1">
      <c r="A22" s="1181"/>
      <c r="B22" s="542" t="s">
        <v>748</v>
      </c>
      <c r="C22" s="207">
        <f>SUM(C21)</f>
        <v>0</v>
      </c>
      <c r="D22" s="207">
        <f t="shared" ref="D22:G22" si="1">SUM(D21)</f>
        <v>0</v>
      </c>
      <c r="E22" s="207">
        <f>SUM(E21)</f>
        <v>0</v>
      </c>
      <c r="F22" s="207">
        <f t="shared" si="1"/>
        <v>0</v>
      </c>
      <c r="G22" s="207">
        <f t="shared" si="1"/>
        <v>1</v>
      </c>
    </row>
    <row r="23" spans="1:7" s="6" customFormat="1" ht="18" customHeight="1">
      <c r="A23" s="543" t="s">
        <v>944</v>
      </c>
      <c r="B23" s="544"/>
      <c r="C23" s="313"/>
      <c r="D23" s="313"/>
      <c r="E23" s="313"/>
      <c r="F23" s="313"/>
      <c r="G23" s="313"/>
    </row>
    <row r="24" spans="1:7" s="6" customFormat="1" ht="18" customHeight="1">
      <c r="A24" s="1181"/>
      <c r="B24" s="545" t="s">
        <v>945</v>
      </c>
      <c r="C24" s="313" t="s">
        <v>528</v>
      </c>
      <c r="D24" s="313" t="s">
        <v>528</v>
      </c>
      <c r="E24" s="313" t="s">
        <v>528</v>
      </c>
      <c r="F24" s="313" t="s">
        <v>528</v>
      </c>
      <c r="G24" s="313" t="s">
        <v>528</v>
      </c>
    </row>
    <row r="25" spans="1:7" s="6" customFormat="1" ht="18" customHeight="1">
      <c r="A25" s="1181"/>
      <c r="B25" s="545" t="s">
        <v>946</v>
      </c>
      <c r="C25" s="313" t="s">
        <v>528</v>
      </c>
      <c r="D25" s="313" t="s">
        <v>528</v>
      </c>
      <c r="E25" s="313" t="s">
        <v>528</v>
      </c>
      <c r="F25" s="313" t="s">
        <v>528</v>
      </c>
      <c r="G25" s="313" t="s">
        <v>528</v>
      </c>
    </row>
    <row r="26" spans="1:7" s="6" customFormat="1" ht="18" customHeight="1">
      <c r="A26" s="1181"/>
      <c r="B26" s="542" t="s">
        <v>748</v>
      </c>
      <c r="C26" s="207">
        <f>SUM(C24:C25)</f>
        <v>0</v>
      </c>
      <c r="D26" s="207">
        <f t="shared" ref="D26:G26" si="2">SUM(D24:D25)</f>
        <v>0</v>
      </c>
      <c r="E26" s="207">
        <f t="shared" si="2"/>
        <v>0</v>
      </c>
      <c r="F26" s="207">
        <f t="shared" si="2"/>
        <v>0</v>
      </c>
      <c r="G26" s="207">
        <f t="shared" si="2"/>
        <v>0</v>
      </c>
    </row>
    <row r="27" spans="1:7" s="6" customFormat="1" ht="18" customHeight="1">
      <c r="A27" s="543" t="s">
        <v>947</v>
      </c>
      <c r="B27" s="544"/>
      <c r="C27" s="313"/>
      <c r="D27" s="313"/>
      <c r="E27" s="313"/>
      <c r="F27" s="313"/>
      <c r="G27" s="313"/>
    </row>
    <row r="28" spans="1:7" s="6" customFormat="1" ht="24">
      <c r="A28" s="1181"/>
      <c r="B28" s="545" t="s">
        <v>948</v>
      </c>
      <c r="C28" s="313" t="s">
        <v>528</v>
      </c>
      <c r="D28" s="313" t="s">
        <v>528</v>
      </c>
      <c r="E28" s="313" t="s">
        <v>528</v>
      </c>
      <c r="F28" s="313">
        <v>1</v>
      </c>
      <c r="G28" s="313">
        <v>1</v>
      </c>
    </row>
    <row r="29" spans="1:7" s="6" customFormat="1" ht="18" customHeight="1">
      <c r="A29" s="1181"/>
      <c r="B29" s="542" t="s">
        <v>748</v>
      </c>
      <c r="C29" s="207">
        <f>SUM(C28:C28)</f>
        <v>0</v>
      </c>
      <c r="D29" s="207">
        <f>SUM(D28:D28)</f>
        <v>0</v>
      </c>
      <c r="E29" s="207">
        <f>SUM(E28:E28)</f>
        <v>0</v>
      </c>
      <c r="F29" s="207">
        <f>SUM(F28:F28)</f>
        <v>1</v>
      </c>
      <c r="G29" s="207">
        <f>SUM(G28:G28)</f>
        <v>1</v>
      </c>
    </row>
    <row r="30" spans="1:7" s="6" customFormat="1" ht="18" customHeight="1">
      <c r="A30" s="543" t="s">
        <v>949</v>
      </c>
      <c r="B30" s="544"/>
      <c r="C30" s="313"/>
      <c r="D30" s="313"/>
      <c r="E30" s="313"/>
      <c r="F30" s="313"/>
      <c r="G30" s="313"/>
    </row>
    <row r="31" spans="1:7" s="6" customFormat="1" ht="18" customHeight="1">
      <c r="A31" s="1181"/>
      <c r="B31" s="545" t="s">
        <v>950</v>
      </c>
      <c r="C31" s="313">
        <v>18</v>
      </c>
      <c r="D31" s="31">
        <v>18</v>
      </c>
      <c r="E31" s="31">
        <v>16</v>
      </c>
      <c r="F31" s="31">
        <v>19</v>
      </c>
      <c r="G31" s="31">
        <v>21</v>
      </c>
    </row>
    <row r="32" spans="1:7" s="6" customFormat="1" ht="18" customHeight="1">
      <c r="A32" s="1181"/>
      <c r="B32" s="545" t="s">
        <v>67</v>
      </c>
      <c r="C32" s="313" t="s">
        <v>246</v>
      </c>
      <c r="D32" s="31">
        <v>1</v>
      </c>
      <c r="E32" s="313">
        <v>2</v>
      </c>
      <c r="F32" s="313">
        <v>2</v>
      </c>
      <c r="G32" s="313">
        <v>1</v>
      </c>
    </row>
    <row r="33" spans="1:7" s="6" customFormat="1" ht="18" customHeight="1">
      <c r="A33" s="1181"/>
      <c r="B33" s="542" t="s">
        <v>748</v>
      </c>
      <c r="C33" s="207">
        <f>SUM(C31:C32)</f>
        <v>18</v>
      </c>
      <c r="D33" s="207">
        <f t="shared" ref="D33:G33" si="3">SUM(D31:D32)</f>
        <v>19</v>
      </c>
      <c r="E33" s="207">
        <f t="shared" si="3"/>
        <v>18</v>
      </c>
      <c r="F33" s="207">
        <f t="shared" si="3"/>
        <v>21</v>
      </c>
      <c r="G33" s="207">
        <f t="shared" si="3"/>
        <v>22</v>
      </c>
    </row>
    <row r="34" spans="1:7" s="6" customFormat="1" ht="18" customHeight="1">
      <c r="A34" s="543" t="s">
        <v>951</v>
      </c>
      <c r="B34" s="544"/>
      <c r="C34" s="323"/>
      <c r="D34" s="323"/>
      <c r="E34" s="323"/>
      <c r="F34" s="323"/>
      <c r="G34" s="323"/>
    </row>
    <row r="35" spans="1:7" s="6" customFormat="1" ht="18" customHeight="1">
      <c r="A35" s="1181"/>
      <c r="B35" s="545" t="s">
        <v>952</v>
      </c>
      <c r="C35" s="313">
        <v>6</v>
      </c>
      <c r="D35" s="313" t="s">
        <v>246</v>
      </c>
      <c r="E35" s="313">
        <v>1</v>
      </c>
      <c r="F35" s="31">
        <v>3</v>
      </c>
      <c r="G35" s="31">
        <v>2</v>
      </c>
    </row>
    <row r="36" spans="1:7" s="6" customFormat="1" ht="18" customHeight="1">
      <c r="A36" s="1318"/>
      <c r="B36" s="546" t="s">
        <v>748</v>
      </c>
      <c r="C36" s="207">
        <f>C35</f>
        <v>6</v>
      </c>
      <c r="D36" s="207" t="str">
        <f t="shared" ref="D36:G36" si="4">D35</f>
        <v>-</v>
      </c>
      <c r="E36" s="207">
        <f t="shared" si="4"/>
        <v>1</v>
      </c>
      <c r="F36" s="207">
        <f t="shared" si="4"/>
        <v>3</v>
      </c>
      <c r="G36" s="207">
        <f t="shared" si="4"/>
        <v>2</v>
      </c>
    </row>
    <row r="37" spans="1:7" s="6" customFormat="1" ht="18" customHeight="1">
      <c r="A37" s="1319" t="s">
        <v>394</v>
      </c>
      <c r="B37" s="1320"/>
      <c r="C37" s="547">
        <f>SUM(C19,C22,C26,C33,C36,C29)</f>
        <v>28</v>
      </c>
      <c r="D37" s="547">
        <f>SUM(D19,D22,D26,D33,D36,D29)</f>
        <v>21</v>
      </c>
      <c r="E37" s="547">
        <f>SUM(E19,E22,E26,E33,E36,E29)</f>
        <v>21</v>
      </c>
      <c r="F37" s="547">
        <f>SUM(F19,F22,F26,F33,F36,F29)</f>
        <v>27</v>
      </c>
      <c r="G37" s="547">
        <f>SUM(G19,G22,G26,G33,G36,G29)</f>
        <v>29</v>
      </c>
    </row>
    <row r="38" spans="1:7" s="6" customFormat="1" ht="18" customHeight="1">
      <c r="C38" s="548"/>
      <c r="D38" s="549"/>
      <c r="E38" s="549"/>
      <c r="F38" s="549"/>
      <c r="G38" s="242" t="s">
        <v>953</v>
      </c>
    </row>
    <row r="39" spans="1:7" s="6" customFormat="1" ht="18" customHeight="1"/>
  </sheetData>
  <mergeCells count="10">
    <mergeCell ref="A28:A29"/>
    <mergeCell ref="A31:A33"/>
    <mergeCell ref="A35:A36"/>
    <mergeCell ref="A37:B37"/>
    <mergeCell ref="A3:B3"/>
    <mergeCell ref="A4:B4"/>
    <mergeCell ref="A5:A19"/>
    <mergeCell ref="A20:B20"/>
    <mergeCell ref="A21:A22"/>
    <mergeCell ref="A24:A26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/>
  <dimension ref="A1:P13"/>
  <sheetViews>
    <sheetView zoomScaleNormal="100" workbookViewId="0"/>
  </sheetViews>
  <sheetFormatPr defaultRowHeight="18" customHeight="1"/>
  <cols>
    <col min="1" max="1" width="9.375" style="556" customWidth="1"/>
    <col min="2" max="3" width="5.25" style="556" customWidth="1"/>
    <col min="4" max="5" width="4.625" style="556" customWidth="1"/>
    <col min="6" max="6" width="4.5" style="556" customWidth="1"/>
    <col min="7" max="8" width="4.625" style="556" customWidth="1"/>
    <col min="9" max="9" width="5.625" style="556" customWidth="1"/>
    <col min="10" max="10" width="4.625" style="556" customWidth="1"/>
    <col min="11" max="12" width="6.125" style="556" customWidth="1"/>
    <col min="13" max="15" width="4.625" style="556" customWidth="1"/>
    <col min="16" max="16" width="6.125" style="556" customWidth="1"/>
    <col min="17" max="16384" width="9" style="556"/>
  </cols>
  <sheetData>
    <row r="1" spans="1:16" ht="18" customHeight="1">
      <c r="A1" s="11" t="s">
        <v>955</v>
      </c>
      <c r="B1" s="554"/>
      <c r="C1" s="554"/>
      <c r="D1" s="187"/>
      <c r="E1" s="187"/>
      <c r="F1" s="187"/>
      <c r="G1" s="555"/>
      <c r="H1" s="555"/>
      <c r="I1" s="555"/>
      <c r="J1" s="555"/>
      <c r="K1" s="555"/>
      <c r="L1" s="555"/>
      <c r="M1" s="555"/>
      <c r="N1" s="555"/>
      <c r="O1" s="555"/>
      <c r="P1" s="555"/>
    </row>
    <row r="2" spans="1:16" s="557" customFormat="1" ht="18" customHeight="1">
      <c r="A2" s="337"/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10" t="s">
        <v>225</v>
      </c>
    </row>
    <row r="3" spans="1:16" s="557" customFormat="1" ht="18" customHeight="1">
      <c r="A3" s="1183" t="s">
        <v>956</v>
      </c>
      <c r="B3" s="1164" t="s">
        <v>267</v>
      </c>
      <c r="C3" s="1164" t="s">
        <v>957</v>
      </c>
      <c r="D3" s="1164"/>
      <c r="E3" s="1164"/>
      <c r="F3" s="1161" t="s">
        <v>958</v>
      </c>
      <c r="G3" s="1164" t="s">
        <v>959</v>
      </c>
      <c r="H3" s="1164" t="s">
        <v>960</v>
      </c>
      <c r="I3" s="1164" t="s">
        <v>961</v>
      </c>
      <c r="J3" s="1164" t="s">
        <v>962</v>
      </c>
      <c r="K3" s="1326" t="s">
        <v>963</v>
      </c>
      <c r="L3" s="1326" t="s">
        <v>964</v>
      </c>
      <c r="M3" s="1164" t="s">
        <v>965</v>
      </c>
      <c r="N3" s="1154" t="s">
        <v>966</v>
      </c>
      <c r="O3" s="1164" t="s">
        <v>967</v>
      </c>
      <c r="P3" s="1156" t="s">
        <v>67</v>
      </c>
    </row>
    <row r="4" spans="1:16" s="557" customFormat="1" ht="18" customHeight="1">
      <c r="A4" s="1184"/>
      <c r="B4" s="1186"/>
      <c r="C4" s="328" t="s">
        <v>968</v>
      </c>
      <c r="D4" s="328" t="s">
        <v>969</v>
      </c>
      <c r="E4" s="328" t="s">
        <v>970</v>
      </c>
      <c r="F4" s="1329"/>
      <c r="G4" s="1186"/>
      <c r="H4" s="1186"/>
      <c r="I4" s="1186"/>
      <c r="J4" s="1186"/>
      <c r="K4" s="1327"/>
      <c r="L4" s="1327"/>
      <c r="M4" s="1186"/>
      <c r="N4" s="1328"/>
      <c r="O4" s="1186"/>
      <c r="P4" s="1197"/>
    </row>
    <row r="5" spans="1:16" s="557" customFormat="1" ht="18" customHeight="1">
      <c r="A5" s="314" t="s">
        <v>47</v>
      </c>
      <c r="B5" s="313">
        <f>SUM(C5:P5)</f>
        <v>172</v>
      </c>
      <c r="C5" s="313">
        <v>133</v>
      </c>
      <c r="D5" s="313" t="s">
        <v>929</v>
      </c>
      <c r="E5" s="313">
        <v>8</v>
      </c>
      <c r="F5" s="313" t="s">
        <v>929</v>
      </c>
      <c r="G5" s="313">
        <v>4</v>
      </c>
      <c r="H5" s="313">
        <v>5</v>
      </c>
      <c r="I5" s="313">
        <v>6</v>
      </c>
      <c r="J5" s="313">
        <v>3</v>
      </c>
      <c r="K5" s="313">
        <v>1</v>
      </c>
      <c r="L5" s="313" t="s">
        <v>929</v>
      </c>
      <c r="M5" s="313" t="s">
        <v>929</v>
      </c>
      <c r="N5" s="313">
        <v>1</v>
      </c>
      <c r="O5" s="313">
        <v>1</v>
      </c>
      <c r="P5" s="313">
        <v>10</v>
      </c>
    </row>
    <row r="6" spans="1:16" s="557" customFormat="1" ht="18" customHeight="1">
      <c r="A6" s="43" t="s">
        <v>48</v>
      </c>
      <c r="B6" s="207">
        <f t="shared" ref="B6:B9" si="0">SUM(C6:P6)</f>
        <v>206</v>
      </c>
      <c r="C6" s="207">
        <v>170</v>
      </c>
      <c r="D6" s="207" t="s">
        <v>929</v>
      </c>
      <c r="E6" s="207">
        <v>12</v>
      </c>
      <c r="F6" s="207" t="s">
        <v>929</v>
      </c>
      <c r="G6" s="207">
        <v>5</v>
      </c>
      <c r="H6" s="207">
        <v>5</v>
      </c>
      <c r="I6" s="207">
        <v>3</v>
      </c>
      <c r="J6" s="207">
        <v>1</v>
      </c>
      <c r="K6" s="207" t="s">
        <v>929</v>
      </c>
      <c r="L6" s="207" t="s">
        <v>929</v>
      </c>
      <c r="M6" s="207" t="s">
        <v>929</v>
      </c>
      <c r="N6" s="207">
        <v>2</v>
      </c>
      <c r="O6" s="207" t="s">
        <v>929</v>
      </c>
      <c r="P6" s="207">
        <v>8</v>
      </c>
    </row>
    <row r="7" spans="1:16" s="557" customFormat="1" ht="18" customHeight="1">
      <c r="A7" s="32" t="s">
        <v>49</v>
      </c>
      <c r="B7" s="313">
        <f t="shared" si="0"/>
        <v>205</v>
      </c>
      <c r="C7" s="313">
        <v>166</v>
      </c>
      <c r="D7" s="313">
        <v>1</v>
      </c>
      <c r="E7" s="313">
        <v>19</v>
      </c>
      <c r="F7" s="313" t="s">
        <v>929</v>
      </c>
      <c r="G7" s="313">
        <v>3</v>
      </c>
      <c r="H7" s="313">
        <v>4</v>
      </c>
      <c r="I7" s="313">
        <v>1</v>
      </c>
      <c r="J7" s="313">
        <v>2</v>
      </c>
      <c r="K7" s="313">
        <v>1</v>
      </c>
      <c r="L7" s="313" t="s">
        <v>929</v>
      </c>
      <c r="M7" s="313">
        <v>1</v>
      </c>
      <c r="N7" s="313" t="s">
        <v>929</v>
      </c>
      <c r="O7" s="313" t="s">
        <v>929</v>
      </c>
      <c r="P7" s="313">
        <v>7</v>
      </c>
    </row>
    <row r="8" spans="1:16" s="557" customFormat="1" ht="18" customHeight="1">
      <c r="A8" s="43" t="s">
        <v>50</v>
      </c>
      <c r="B8" s="207">
        <f t="shared" si="0"/>
        <v>201</v>
      </c>
      <c r="C8" s="207">
        <v>165</v>
      </c>
      <c r="D8" s="207">
        <v>1</v>
      </c>
      <c r="E8" s="207">
        <v>9</v>
      </c>
      <c r="F8" s="207" t="s">
        <v>929</v>
      </c>
      <c r="G8" s="207">
        <v>3</v>
      </c>
      <c r="H8" s="207">
        <v>4</v>
      </c>
      <c r="I8" s="207">
        <v>1</v>
      </c>
      <c r="J8" s="207">
        <v>3</v>
      </c>
      <c r="K8" s="207">
        <v>2</v>
      </c>
      <c r="L8" s="207" t="s">
        <v>929</v>
      </c>
      <c r="M8" s="207" t="s">
        <v>929</v>
      </c>
      <c r="N8" s="207">
        <v>2</v>
      </c>
      <c r="O8" s="207" t="s">
        <v>929</v>
      </c>
      <c r="P8" s="207">
        <v>11</v>
      </c>
    </row>
    <row r="9" spans="1:16" s="557" customFormat="1" ht="18" customHeight="1">
      <c r="A9" s="36" t="s">
        <v>51</v>
      </c>
      <c r="B9" s="558">
        <f t="shared" si="0"/>
        <v>176</v>
      </c>
      <c r="C9" s="547">
        <v>134</v>
      </c>
      <c r="D9" s="547" t="s">
        <v>929</v>
      </c>
      <c r="E9" s="547">
        <v>8</v>
      </c>
      <c r="F9" s="547">
        <v>2</v>
      </c>
      <c r="G9" s="547">
        <v>2</v>
      </c>
      <c r="H9" s="547">
        <v>7</v>
      </c>
      <c r="I9" s="547">
        <v>3</v>
      </c>
      <c r="J9" s="547">
        <v>1</v>
      </c>
      <c r="K9" s="547">
        <v>3</v>
      </c>
      <c r="L9" s="547" t="s">
        <v>929</v>
      </c>
      <c r="M9" s="547" t="s">
        <v>929</v>
      </c>
      <c r="N9" s="547">
        <v>1</v>
      </c>
      <c r="O9" s="547">
        <v>2</v>
      </c>
      <c r="P9" s="547">
        <v>13</v>
      </c>
    </row>
    <row r="10" spans="1:16" s="557" customFormat="1" ht="16.5" customHeight="1">
      <c r="A10" s="559" t="s">
        <v>971</v>
      </c>
      <c r="B10" s="559"/>
      <c r="C10" s="559"/>
      <c r="D10" s="559"/>
      <c r="E10" s="338"/>
      <c r="F10" s="338"/>
      <c r="G10" s="337"/>
      <c r="H10" s="337"/>
      <c r="I10" s="337"/>
      <c r="J10" s="337"/>
      <c r="K10" s="337"/>
      <c r="L10" s="337"/>
      <c r="M10" s="337"/>
      <c r="N10" s="337"/>
      <c r="O10" s="337"/>
      <c r="P10" s="10" t="s">
        <v>972</v>
      </c>
    </row>
    <row r="11" spans="1:16" s="557" customFormat="1" ht="16.5" customHeight="1">
      <c r="A11" s="6" t="s">
        <v>973</v>
      </c>
      <c r="B11" s="6"/>
      <c r="C11" s="6"/>
      <c r="D11" s="6"/>
      <c r="E11" s="337"/>
      <c r="F11" s="337"/>
      <c r="G11" s="337"/>
      <c r="H11" s="337"/>
      <c r="I11" s="337"/>
      <c r="J11" s="337"/>
      <c r="K11" s="337"/>
      <c r="L11" s="337"/>
      <c r="M11" s="337"/>
      <c r="N11" s="337"/>
      <c r="O11" s="337"/>
      <c r="P11" s="337"/>
    </row>
    <row r="12" spans="1:16" s="557" customFormat="1" ht="16.5" customHeight="1">
      <c r="A12" s="1211" t="s">
        <v>974</v>
      </c>
      <c r="B12" s="1211"/>
      <c r="C12" s="1211"/>
      <c r="D12" s="1211"/>
      <c r="E12" s="337"/>
      <c r="F12" s="337"/>
      <c r="G12" s="337"/>
      <c r="H12" s="337"/>
      <c r="I12" s="337"/>
      <c r="J12" s="337"/>
      <c r="K12" s="337"/>
      <c r="L12" s="337"/>
      <c r="M12" s="337"/>
      <c r="N12" s="337"/>
      <c r="O12" s="337"/>
      <c r="P12" s="337"/>
    </row>
    <row r="13" spans="1:16" s="557" customFormat="1" ht="18" customHeight="1">
      <c r="A13" s="337"/>
      <c r="B13" s="337"/>
      <c r="C13" s="337"/>
      <c r="D13" s="337"/>
      <c r="E13" s="337"/>
      <c r="F13" s="337"/>
      <c r="G13" s="337"/>
      <c r="H13" s="337"/>
      <c r="I13" s="337"/>
      <c r="J13" s="337"/>
      <c r="K13" s="337"/>
      <c r="L13" s="337"/>
      <c r="M13" s="337"/>
      <c r="N13" s="337"/>
      <c r="O13" s="337"/>
      <c r="P13" s="337"/>
    </row>
  </sheetData>
  <mergeCells count="15">
    <mergeCell ref="O3:O4"/>
    <mergeCell ref="P3:P4"/>
    <mergeCell ref="A12:D12"/>
    <mergeCell ref="I3:I4"/>
    <mergeCell ref="J3:J4"/>
    <mergeCell ref="K3:K4"/>
    <mergeCell ref="L3:L4"/>
    <mergeCell ref="M3:M4"/>
    <mergeCell ref="N3:N4"/>
    <mergeCell ref="A3:A4"/>
    <mergeCell ref="B3:B4"/>
    <mergeCell ref="C3:E3"/>
    <mergeCell ref="F3:F4"/>
    <mergeCell ref="G3:G4"/>
    <mergeCell ref="H3:H4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/>
  <dimension ref="A1:K15"/>
  <sheetViews>
    <sheetView workbookViewId="0"/>
  </sheetViews>
  <sheetFormatPr defaultRowHeight="18" customHeight="1"/>
  <cols>
    <col min="1" max="1" width="6.25" style="187" customWidth="1"/>
    <col min="2" max="2" width="13" style="187" customWidth="1"/>
    <col min="3" max="3" width="7.5" style="187" customWidth="1"/>
    <col min="4" max="4" width="6.75" style="187" bestFit="1" customWidth="1"/>
    <col min="5" max="6" width="7.5" style="187" customWidth="1"/>
    <col min="7" max="7" width="6.75" style="187" bestFit="1" customWidth="1"/>
    <col min="8" max="9" width="7.5" style="187" customWidth="1"/>
    <col min="10" max="10" width="6.75" style="187" bestFit="1" customWidth="1"/>
    <col min="11" max="11" width="7.5" style="187" customWidth="1"/>
    <col min="12" max="16384" width="9" style="187"/>
  </cols>
  <sheetData>
    <row r="1" spans="1:11" ht="18" customHeight="1">
      <c r="A1" s="1333" t="s">
        <v>975</v>
      </c>
      <c r="B1" s="1333"/>
      <c r="C1" s="1333"/>
      <c r="D1" s="1333"/>
      <c r="E1" s="1333"/>
      <c r="F1" s="1333"/>
      <c r="G1" s="494"/>
      <c r="H1" s="494"/>
      <c r="I1" s="494"/>
      <c r="J1" s="494"/>
      <c r="K1" s="494"/>
    </row>
    <row r="2" spans="1:11" s="6" customFormat="1" ht="18" customHeight="1">
      <c r="A2" s="560"/>
      <c r="B2" s="560"/>
      <c r="C2" s="560"/>
      <c r="D2" s="560"/>
      <c r="E2" s="560"/>
      <c r="F2" s="560"/>
      <c r="G2" s="536"/>
      <c r="H2" s="536"/>
      <c r="I2" s="536"/>
      <c r="J2" s="536"/>
      <c r="K2" s="324" t="s">
        <v>976</v>
      </c>
    </row>
    <row r="3" spans="1:11" s="6" customFormat="1" ht="18" customHeight="1">
      <c r="A3" s="1183" t="s">
        <v>977</v>
      </c>
      <c r="B3" s="1154" t="s">
        <v>978</v>
      </c>
      <c r="C3" s="1334" t="s">
        <v>979</v>
      </c>
      <c r="D3" s="1154"/>
      <c r="E3" s="1154"/>
      <c r="F3" s="1154" t="s">
        <v>980</v>
      </c>
      <c r="G3" s="1154"/>
      <c r="H3" s="1154"/>
      <c r="I3" s="1154" t="s">
        <v>267</v>
      </c>
      <c r="J3" s="1154"/>
      <c r="K3" s="1156"/>
    </row>
    <row r="4" spans="1:11" s="6" customFormat="1" ht="24">
      <c r="A4" s="1184"/>
      <c r="B4" s="1328"/>
      <c r="C4" s="326" t="s">
        <v>981</v>
      </c>
      <c r="D4" s="249" t="s">
        <v>982</v>
      </c>
      <c r="E4" s="328" t="s">
        <v>983</v>
      </c>
      <c r="F4" s="328" t="s">
        <v>984</v>
      </c>
      <c r="G4" s="249" t="s">
        <v>982</v>
      </c>
      <c r="H4" s="328" t="s">
        <v>983</v>
      </c>
      <c r="I4" s="328" t="s">
        <v>984</v>
      </c>
      <c r="J4" s="249" t="s">
        <v>982</v>
      </c>
      <c r="K4" s="329" t="s">
        <v>983</v>
      </c>
    </row>
    <row r="5" spans="1:11" s="6" customFormat="1" ht="18" customHeight="1">
      <c r="A5" s="1191" t="s">
        <v>985</v>
      </c>
      <c r="B5" s="561" t="s">
        <v>986</v>
      </c>
      <c r="C5" s="313">
        <v>18</v>
      </c>
      <c r="D5" s="313">
        <v>9</v>
      </c>
      <c r="E5" s="313">
        <v>9</v>
      </c>
      <c r="F5" s="313"/>
      <c r="G5" s="313"/>
      <c r="H5" s="313"/>
      <c r="I5" s="313">
        <v>18</v>
      </c>
      <c r="J5" s="313">
        <v>9</v>
      </c>
      <c r="K5" s="313">
        <v>9</v>
      </c>
    </row>
    <row r="6" spans="1:11" s="6" customFormat="1" ht="18" customHeight="1">
      <c r="A6" s="1191"/>
      <c r="B6" s="562" t="s">
        <v>987</v>
      </c>
      <c r="C6" s="207">
        <v>121</v>
      </c>
      <c r="D6" s="207">
        <v>10</v>
      </c>
      <c r="E6" s="207">
        <v>111</v>
      </c>
      <c r="F6" s="207"/>
      <c r="G6" s="207"/>
      <c r="H6" s="207"/>
      <c r="I6" s="207">
        <v>121</v>
      </c>
      <c r="J6" s="207">
        <v>10</v>
      </c>
      <c r="K6" s="207">
        <v>111</v>
      </c>
    </row>
    <row r="7" spans="1:11" s="6" customFormat="1" ht="18" customHeight="1">
      <c r="A7" s="1191"/>
      <c r="B7" s="563" t="s">
        <v>988</v>
      </c>
      <c r="C7" s="313">
        <v>132</v>
      </c>
      <c r="D7" s="313"/>
      <c r="E7" s="313">
        <v>132</v>
      </c>
      <c r="F7" s="313">
        <v>412</v>
      </c>
      <c r="G7" s="313"/>
      <c r="H7" s="313">
        <v>412</v>
      </c>
      <c r="I7" s="313">
        <v>544</v>
      </c>
      <c r="J7" s="313"/>
      <c r="K7" s="313">
        <v>544</v>
      </c>
    </row>
    <row r="8" spans="1:11" s="6" customFormat="1" ht="18" customHeight="1">
      <c r="A8" s="1191"/>
      <c r="B8" s="564" t="s">
        <v>267</v>
      </c>
      <c r="C8" s="207">
        <f>SUM(C5:C7)</f>
        <v>271</v>
      </c>
      <c r="D8" s="207">
        <f t="shared" ref="D8:K8" si="0">SUM(D5:D7)</f>
        <v>19</v>
      </c>
      <c r="E8" s="207">
        <f>SUM(E5:E7)</f>
        <v>252</v>
      </c>
      <c r="F8" s="207">
        <f t="shared" si="0"/>
        <v>412</v>
      </c>
      <c r="G8" s="207">
        <f t="shared" si="0"/>
        <v>0</v>
      </c>
      <c r="H8" s="207">
        <f t="shared" si="0"/>
        <v>412</v>
      </c>
      <c r="I8" s="207">
        <f t="shared" si="0"/>
        <v>683</v>
      </c>
      <c r="J8" s="207">
        <f t="shared" si="0"/>
        <v>19</v>
      </c>
      <c r="K8" s="207">
        <f t="shared" si="0"/>
        <v>664</v>
      </c>
    </row>
    <row r="9" spans="1:11" s="6" customFormat="1" ht="18" customHeight="1">
      <c r="A9" s="1191" t="s">
        <v>989</v>
      </c>
      <c r="B9" s="563" t="s">
        <v>988</v>
      </c>
      <c r="C9" s="313">
        <v>30</v>
      </c>
      <c r="D9" s="313"/>
      <c r="E9" s="313">
        <v>30</v>
      </c>
      <c r="F9" s="313">
        <v>200</v>
      </c>
      <c r="G9" s="313"/>
      <c r="H9" s="313">
        <v>200</v>
      </c>
      <c r="I9" s="313">
        <v>230</v>
      </c>
      <c r="J9" s="313"/>
      <c r="K9" s="313">
        <v>230</v>
      </c>
    </row>
    <row r="10" spans="1:11" s="6" customFormat="1" ht="18" customHeight="1">
      <c r="A10" s="1191"/>
      <c r="B10" s="564" t="s">
        <v>267</v>
      </c>
      <c r="C10" s="207">
        <f>C9</f>
        <v>30</v>
      </c>
      <c r="D10" s="207">
        <f t="shared" ref="D10:K10" si="1">D9</f>
        <v>0</v>
      </c>
      <c r="E10" s="207">
        <f t="shared" si="1"/>
        <v>30</v>
      </c>
      <c r="F10" s="207">
        <f t="shared" si="1"/>
        <v>200</v>
      </c>
      <c r="G10" s="207">
        <f t="shared" si="1"/>
        <v>0</v>
      </c>
      <c r="H10" s="207">
        <f t="shared" si="1"/>
        <v>200</v>
      </c>
      <c r="I10" s="207">
        <f t="shared" si="1"/>
        <v>230</v>
      </c>
      <c r="J10" s="207">
        <f t="shared" si="1"/>
        <v>0</v>
      </c>
      <c r="K10" s="207">
        <f t="shared" si="1"/>
        <v>230</v>
      </c>
    </row>
    <row r="11" spans="1:11" s="6" customFormat="1" ht="18" customHeight="1">
      <c r="A11" s="1330" t="s">
        <v>267</v>
      </c>
      <c r="B11" s="1331"/>
      <c r="C11" s="305">
        <f>C8+C10</f>
        <v>301</v>
      </c>
      <c r="D11" s="305">
        <f t="shared" ref="D11:K11" si="2">D8+D10</f>
        <v>19</v>
      </c>
      <c r="E11" s="305">
        <f t="shared" si="2"/>
        <v>282</v>
      </c>
      <c r="F11" s="305">
        <f t="shared" si="2"/>
        <v>612</v>
      </c>
      <c r="G11" s="305">
        <f t="shared" si="2"/>
        <v>0</v>
      </c>
      <c r="H11" s="305">
        <f t="shared" si="2"/>
        <v>612</v>
      </c>
      <c r="I11" s="305">
        <f t="shared" si="2"/>
        <v>913</v>
      </c>
      <c r="J11" s="305">
        <f t="shared" si="2"/>
        <v>19</v>
      </c>
      <c r="K11" s="305">
        <f t="shared" si="2"/>
        <v>894</v>
      </c>
    </row>
    <row r="12" spans="1:11" s="6" customFormat="1" ht="16.5" customHeight="1">
      <c r="A12" s="565" t="s">
        <v>990</v>
      </c>
      <c r="B12" s="565"/>
      <c r="C12" s="536"/>
      <c r="D12" s="536"/>
      <c r="E12" s="536"/>
      <c r="F12" s="536"/>
      <c r="G12" s="536"/>
      <c r="H12" s="536"/>
      <c r="I12" s="1332" t="s">
        <v>991</v>
      </c>
      <c r="J12" s="1332"/>
      <c r="K12" s="1332"/>
    </row>
    <row r="13" spans="1:11" s="6" customFormat="1" ht="16.5" customHeight="1">
      <c r="A13" s="6" t="s">
        <v>992</v>
      </c>
    </row>
    <row r="14" spans="1:11" s="6" customFormat="1" ht="18" customHeight="1"/>
    <row r="15" spans="1:11" s="6" customFormat="1" ht="18" customHeight="1"/>
  </sheetData>
  <mergeCells count="10">
    <mergeCell ref="A5:A8"/>
    <mergeCell ref="A9:A10"/>
    <mergeCell ref="A11:B11"/>
    <mergeCell ref="I12:K12"/>
    <mergeCell ref="A1:F1"/>
    <mergeCell ref="A3:A4"/>
    <mergeCell ref="B3:B4"/>
    <mergeCell ref="C3:E3"/>
    <mergeCell ref="F3:H3"/>
    <mergeCell ref="I3:K3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/>
  <dimension ref="A1:I21"/>
  <sheetViews>
    <sheetView zoomScaleNormal="100" workbookViewId="0"/>
  </sheetViews>
  <sheetFormatPr defaultRowHeight="18" customHeight="1"/>
  <cols>
    <col min="1" max="1" width="10" style="556" customWidth="1"/>
    <col min="2" max="2" width="8.5" style="556" bestFit="1" customWidth="1"/>
    <col min="3" max="3" width="11.25" style="556" bestFit="1" customWidth="1"/>
    <col min="4" max="4" width="8.5" style="556" bestFit="1" customWidth="1"/>
    <col min="5" max="5" width="11.25" style="556" bestFit="1" customWidth="1"/>
    <col min="6" max="6" width="7.625" style="556" bestFit="1" customWidth="1"/>
    <col min="7" max="7" width="9.375" style="556" bestFit="1" customWidth="1"/>
    <col min="8" max="8" width="7.625" style="556" bestFit="1" customWidth="1"/>
    <col min="9" max="9" width="9.375" style="556" customWidth="1"/>
    <col min="10" max="16384" width="9" style="556"/>
  </cols>
  <sheetData>
    <row r="1" spans="1:9" ht="18" customHeight="1">
      <c r="A1" s="1335" t="s">
        <v>993</v>
      </c>
      <c r="B1" s="1335"/>
      <c r="C1" s="1335"/>
      <c r="D1" s="1335"/>
      <c r="E1" s="1335"/>
      <c r="F1" s="1335"/>
      <c r="G1" s="1335"/>
      <c r="H1" s="1335"/>
      <c r="I1" s="1335"/>
    </row>
    <row r="2" spans="1:9" s="557" customFormat="1" ht="18" customHeight="1">
      <c r="A2" s="566"/>
      <c r="B2" s="566"/>
      <c r="C2" s="566"/>
      <c r="D2" s="566"/>
      <c r="E2" s="566"/>
      <c r="F2" s="566"/>
      <c r="G2" s="566"/>
      <c r="H2" s="566"/>
      <c r="I2" s="567" t="s">
        <v>994</v>
      </c>
    </row>
    <row r="3" spans="1:9" s="6" customFormat="1" ht="18" customHeight="1">
      <c r="A3" s="1334" t="s">
        <v>33</v>
      </c>
      <c r="B3" s="1154" t="s">
        <v>995</v>
      </c>
      <c r="C3" s="1154"/>
      <c r="D3" s="1154"/>
      <c r="E3" s="1154"/>
      <c r="F3" s="1154"/>
      <c r="G3" s="1154"/>
      <c r="H3" s="1154"/>
      <c r="I3" s="1156"/>
    </row>
    <row r="4" spans="1:9" s="6" customFormat="1" ht="18" customHeight="1">
      <c r="A4" s="1336"/>
      <c r="B4" s="1328" t="s">
        <v>137</v>
      </c>
      <c r="C4" s="1328"/>
      <c r="D4" s="1328" t="s">
        <v>996</v>
      </c>
      <c r="E4" s="1328"/>
      <c r="F4" s="1328" t="s">
        <v>997</v>
      </c>
      <c r="G4" s="1328"/>
      <c r="H4" s="1328" t="s">
        <v>67</v>
      </c>
      <c r="I4" s="1197"/>
    </row>
    <row r="5" spans="1:9" s="6" customFormat="1" ht="18" customHeight="1">
      <c r="A5" s="1336"/>
      <c r="B5" s="249" t="s">
        <v>998</v>
      </c>
      <c r="C5" s="249" t="s">
        <v>999</v>
      </c>
      <c r="D5" s="249" t="s">
        <v>998</v>
      </c>
      <c r="E5" s="249" t="s">
        <v>999</v>
      </c>
      <c r="F5" s="249" t="s">
        <v>998</v>
      </c>
      <c r="G5" s="249" t="s">
        <v>999</v>
      </c>
      <c r="H5" s="249" t="s">
        <v>998</v>
      </c>
      <c r="I5" s="336" t="s">
        <v>999</v>
      </c>
    </row>
    <row r="6" spans="1:9" s="6" customFormat="1" ht="18" customHeight="1">
      <c r="A6" s="568" t="s">
        <v>925</v>
      </c>
      <c r="B6" s="31">
        <f t="shared" ref="B6:C10" si="0">D6+F6+H6</f>
        <v>16070</v>
      </c>
      <c r="C6" s="31">
        <f t="shared" si="0"/>
        <v>1387435</v>
      </c>
      <c r="D6" s="31">
        <v>11668</v>
      </c>
      <c r="E6" s="31">
        <v>1139098</v>
      </c>
      <c r="F6" s="31">
        <v>343</v>
      </c>
      <c r="G6" s="31">
        <v>41723</v>
      </c>
      <c r="H6" s="31">
        <v>4059</v>
      </c>
      <c r="I6" s="31">
        <v>206614</v>
      </c>
    </row>
    <row r="7" spans="1:9" s="6" customFormat="1" ht="18" customHeight="1">
      <c r="A7" s="569" t="s">
        <v>48</v>
      </c>
      <c r="B7" s="46">
        <f t="shared" si="0"/>
        <v>16089</v>
      </c>
      <c r="C7" s="46">
        <f t="shared" si="0"/>
        <v>1397057</v>
      </c>
      <c r="D7" s="46">
        <v>11711</v>
      </c>
      <c r="E7" s="46">
        <v>1147692</v>
      </c>
      <c r="F7" s="46">
        <v>340</v>
      </c>
      <c r="G7" s="46">
        <v>41692</v>
      </c>
      <c r="H7" s="46">
        <v>4038</v>
      </c>
      <c r="I7" s="46">
        <v>207673</v>
      </c>
    </row>
    <row r="8" spans="1:9" s="6" customFormat="1" ht="18" customHeight="1">
      <c r="A8" s="570" t="s">
        <v>49</v>
      </c>
      <c r="B8" s="31">
        <f t="shared" si="0"/>
        <v>16148</v>
      </c>
      <c r="C8" s="31">
        <f t="shared" si="0"/>
        <v>1409933</v>
      </c>
      <c r="D8" s="31">
        <v>11785</v>
      </c>
      <c r="E8" s="31">
        <v>1158198</v>
      </c>
      <c r="F8" s="31">
        <v>335</v>
      </c>
      <c r="G8" s="31">
        <v>41074</v>
      </c>
      <c r="H8" s="31">
        <v>4028</v>
      </c>
      <c r="I8" s="31">
        <v>210661</v>
      </c>
    </row>
    <row r="9" spans="1:9" s="6" customFormat="1" ht="18" customHeight="1">
      <c r="A9" s="569" t="s">
        <v>50</v>
      </c>
      <c r="B9" s="46">
        <f t="shared" si="0"/>
        <v>16227</v>
      </c>
      <c r="C9" s="46">
        <f t="shared" si="0"/>
        <v>1423315</v>
      </c>
      <c r="D9" s="46">
        <v>11872</v>
      </c>
      <c r="E9" s="46">
        <v>1169598</v>
      </c>
      <c r="F9" s="46">
        <v>337</v>
      </c>
      <c r="G9" s="46">
        <v>41390</v>
      </c>
      <c r="H9" s="46">
        <v>4018</v>
      </c>
      <c r="I9" s="46">
        <v>212327</v>
      </c>
    </row>
    <row r="10" spans="1:9" s="6" customFormat="1" ht="18" customHeight="1">
      <c r="A10" s="571" t="s">
        <v>51</v>
      </c>
      <c r="B10" s="39">
        <f t="shared" si="0"/>
        <v>16278</v>
      </c>
      <c r="C10" s="39">
        <f t="shared" si="0"/>
        <v>1436046</v>
      </c>
      <c r="D10" s="39">
        <v>11931</v>
      </c>
      <c r="E10" s="39">
        <v>1179380</v>
      </c>
      <c r="F10" s="39">
        <v>337</v>
      </c>
      <c r="G10" s="39">
        <v>41522</v>
      </c>
      <c r="H10" s="39">
        <v>4010</v>
      </c>
      <c r="I10" s="39">
        <v>215144</v>
      </c>
    </row>
    <row r="11" spans="1:9" s="6" customFormat="1" ht="18" customHeight="1">
      <c r="A11" s="1339"/>
      <c r="B11" s="1339"/>
      <c r="C11" s="1339"/>
      <c r="D11" s="1339"/>
      <c r="E11" s="1339"/>
      <c r="F11" s="1339"/>
      <c r="G11" s="1339"/>
      <c r="H11" s="1338"/>
      <c r="I11" s="1338"/>
    </row>
    <row r="12" spans="1:9" s="6" customFormat="1" ht="18" customHeight="1">
      <c r="A12" s="1334" t="s">
        <v>33</v>
      </c>
      <c r="B12" s="1154" t="s">
        <v>1000</v>
      </c>
      <c r="C12" s="1154"/>
      <c r="D12" s="1154"/>
      <c r="E12" s="1154"/>
      <c r="F12" s="1154"/>
      <c r="G12" s="1156"/>
      <c r="H12" s="1337"/>
      <c r="I12" s="1338"/>
    </row>
    <row r="13" spans="1:9" s="6" customFormat="1" ht="18" customHeight="1">
      <c r="A13" s="1336"/>
      <c r="B13" s="1328" t="s">
        <v>137</v>
      </c>
      <c r="C13" s="1328"/>
      <c r="D13" s="1328" t="s">
        <v>1001</v>
      </c>
      <c r="E13" s="1328"/>
      <c r="F13" s="1328" t="s">
        <v>67</v>
      </c>
      <c r="G13" s="1197"/>
      <c r="H13" s="1337"/>
      <c r="I13" s="1338"/>
    </row>
    <row r="14" spans="1:9" s="6" customFormat="1" ht="18" customHeight="1">
      <c r="A14" s="1336"/>
      <c r="B14" s="249" t="s">
        <v>998</v>
      </c>
      <c r="C14" s="249" t="s">
        <v>999</v>
      </c>
      <c r="D14" s="249" t="s">
        <v>998</v>
      </c>
      <c r="E14" s="249" t="s">
        <v>999</v>
      </c>
      <c r="F14" s="249" t="s">
        <v>998</v>
      </c>
      <c r="G14" s="336" t="s">
        <v>999</v>
      </c>
      <c r="H14" s="1337"/>
      <c r="I14" s="1338"/>
    </row>
    <row r="15" spans="1:9" s="6" customFormat="1" ht="18" customHeight="1">
      <c r="A15" s="568" t="s">
        <v>925</v>
      </c>
      <c r="B15" s="31">
        <f t="shared" ref="B15:C19" si="1">D15+F15</f>
        <v>4755</v>
      </c>
      <c r="C15" s="31">
        <f t="shared" si="1"/>
        <v>1063210</v>
      </c>
      <c r="D15" s="31">
        <v>1843</v>
      </c>
      <c r="E15" s="31">
        <v>329207</v>
      </c>
      <c r="F15" s="31">
        <v>2912</v>
      </c>
      <c r="G15" s="31">
        <v>734003</v>
      </c>
      <c r="H15" s="1337"/>
      <c r="I15" s="1338"/>
    </row>
    <row r="16" spans="1:9" s="6" customFormat="1" ht="18" customHeight="1">
      <c r="A16" s="569" t="s">
        <v>48</v>
      </c>
      <c r="B16" s="46">
        <f t="shared" si="1"/>
        <v>4756</v>
      </c>
      <c r="C16" s="46">
        <f t="shared" si="1"/>
        <v>1061996</v>
      </c>
      <c r="D16" s="46">
        <v>1855</v>
      </c>
      <c r="E16" s="46">
        <v>331286</v>
      </c>
      <c r="F16" s="46">
        <v>2901</v>
      </c>
      <c r="G16" s="46">
        <v>730710</v>
      </c>
      <c r="H16" s="535"/>
      <c r="I16" s="572"/>
    </row>
    <row r="17" spans="1:9" s="6" customFormat="1" ht="18" customHeight="1">
      <c r="A17" s="570" t="s">
        <v>49</v>
      </c>
      <c r="B17" s="31">
        <f t="shared" si="1"/>
        <v>4780</v>
      </c>
      <c r="C17" s="31">
        <f t="shared" si="1"/>
        <v>1073177</v>
      </c>
      <c r="D17" s="31">
        <v>1875</v>
      </c>
      <c r="E17" s="31">
        <v>337683</v>
      </c>
      <c r="F17" s="31">
        <v>2905</v>
      </c>
      <c r="G17" s="31">
        <v>735494</v>
      </c>
      <c r="H17" s="535"/>
      <c r="I17" s="572"/>
    </row>
    <row r="18" spans="1:9" s="6" customFormat="1" ht="18" customHeight="1">
      <c r="A18" s="569" t="s">
        <v>50</v>
      </c>
      <c r="B18" s="46">
        <f t="shared" si="1"/>
        <v>4836</v>
      </c>
      <c r="C18" s="46">
        <f t="shared" si="1"/>
        <v>1080549</v>
      </c>
      <c r="D18" s="46">
        <v>1927</v>
      </c>
      <c r="E18" s="46">
        <v>336431</v>
      </c>
      <c r="F18" s="46">
        <v>2909</v>
      </c>
      <c r="G18" s="46">
        <v>744118</v>
      </c>
      <c r="H18" s="535"/>
      <c r="I18" s="572"/>
    </row>
    <row r="19" spans="1:9" s="6" customFormat="1" ht="18" customHeight="1">
      <c r="A19" s="571" t="s">
        <v>51</v>
      </c>
      <c r="B19" s="39">
        <f t="shared" si="1"/>
        <v>4845</v>
      </c>
      <c r="C19" s="39">
        <f t="shared" si="1"/>
        <v>1095487</v>
      </c>
      <c r="D19" s="39">
        <v>1937</v>
      </c>
      <c r="E19" s="39">
        <v>339744</v>
      </c>
      <c r="F19" s="39">
        <v>2908</v>
      </c>
      <c r="G19" s="39">
        <v>755743</v>
      </c>
      <c r="H19" s="535"/>
      <c r="I19" s="572"/>
    </row>
    <row r="20" spans="1:9" s="6" customFormat="1" ht="18" customHeight="1">
      <c r="A20" s="322" t="s">
        <v>70</v>
      </c>
      <c r="B20" s="322"/>
      <c r="C20" s="322"/>
      <c r="D20" s="322"/>
      <c r="E20" s="322"/>
      <c r="F20" s="322"/>
      <c r="G20" s="322"/>
      <c r="H20" s="338"/>
      <c r="I20" s="10" t="s">
        <v>1002</v>
      </c>
    </row>
    <row r="21" spans="1:9" s="557" customFormat="1" ht="18" customHeight="1"/>
  </sheetData>
  <mergeCells count="18">
    <mergeCell ref="H15:I15"/>
    <mergeCell ref="A11:G11"/>
    <mergeCell ref="H11:I11"/>
    <mergeCell ref="A12:A14"/>
    <mergeCell ref="B12:G12"/>
    <mergeCell ref="H12:I12"/>
    <mergeCell ref="B13:C13"/>
    <mergeCell ref="D13:E13"/>
    <mergeCell ref="F13:G13"/>
    <mergeCell ref="H13:I13"/>
    <mergeCell ref="H14:I14"/>
    <mergeCell ref="A1:I1"/>
    <mergeCell ref="A3:A5"/>
    <mergeCell ref="B3:I3"/>
    <mergeCell ref="B4:C4"/>
    <mergeCell ref="D4:E4"/>
    <mergeCell ref="F4:G4"/>
    <mergeCell ref="H4:I4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/>
  <dimension ref="A1:J36"/>
  <sheetViews>
    <sheetView view="pageBreakPreview" zoomScaleNormal="90" zoomScaleSheetLayoutView="100" workbookViewId="0"/>
  </sheetViews>
  <sheetFormatPr defaultRowHeight="18" customHeight="1"/>
  <cols>
    <col min="1" max="1" width="5.625" style="556" customWidth="1"/>
    <col min="2" max="2" width="13.5" style="556" customWidth="1"/>
    <col min="3" max="3" width="10.875" style="556" customWidth="1"/>
    <col min="4" max="4" width="21.875" style="556" customWidth="1"/>
    <col min="5" max="5" width="13" style="556" bestFit="1" customWidth="1"/>
    <col min="6" max="6" width="9.5" style="556" customWidth="1"/>
    <col min="7" max="7" width="11.5" style="556" customWidth="1"/>
    <col min="8" max="8" width="12.625" style="556" customWidth="1"/>
    <col min="9" max="16384" width="9" style="556"/>
  </cols>
  <sheetData>
    <row r="1" spans="1:10" ht="18" customHeight="1">
      <c r="A1" s="573" t="s">
        <v>1003</v>
      </c>
    </row>
    <row r="2" spans="1:10" s="557" customFormat="1" ht="18" customHeight="1">
      <c r="G2" s="574" t="s">
        <v>752</v>
      </c>
    </row>
    <row r="3" spans="1:10" s="557" customFormat="1" ht="18" customHeight="1">
      <c r="A3" s="1183" t="s">
        <v>1004</v>
      </c>
      <c r="B3" s="1164"/>
      <c r="C3" s="320" t="s">
        <v>1005</v>
      </c>
      <c r="D3" s="320" t="s">
        <v>1006</v>
      </c>
      <c r="E3" s="320" t="s">
        <v>1007</v>
      </c>
      <c r="F3" s="575" t="s">
        <v>631</v>
      </c>
      <c r="G3" s="327" t="s">
        <v>1008</v>
      </c>
    </row>
    <row r="4" spans="1:10" s="557" customFormat="1" ht="18" customHeight="1">
      <c r="A4" s="1346" t="s">
        <v>1009</v>
      </c>
      <c r="B4" s="1328" t="s">
        <v>1010</v>
      </c>
      <c r="C4" s="1186" t="s">
        <v>1011</v>
      </c>
      <c r="D4" s="576" t="s">
        <v>1012</v>
      </c>
      <c r="E4" s="1194" t="s">
        <v>411</v>
      </c>
      <c r="F4" s="577">
        <v>0.68</v>
      </c>
      <c r="G4" s="1340" t="s">
        <v>1013</v>
      </c>
    </row>
    <row r="5" spans="1:10" s="557" customFormat="1" ht="18" customHeight="1">
      <c r="A5" s="1346"/>
      <c r="B5" s="1328"/>
      <c r="C5" s="1186"/>
      <c r="D5" s="576" t="s">
        <v>1014</v>
      </c>
      <c r="E5" s="1194"/>
      <c r="F5" s="577">
        <v>0.14000000000000001</v>
      </c>
      <c r="G5" s="1187"/>
    </row>
    <row r="6" spans="1:10" s="557" customFormat="1" ht="18" customHeight="1">
      <c r="A6" s="1346"/>
      <c r="B6" s="1328"/>
      <c r="C6" s="1186"/>
      <c r="D6" s="578" t="s">
        <v>1015</v>
      </c>
      <c r="E6" s="335" t="s">
        <v>1016</v>
      </c>
      <c r="F6" s="579">
        <v>0.15</v>
      </c>
      <c r="G6" s="580" t="s">
        <v>1017</v>
      </c>
    </row>
    <row r="7" spans="1:10" s="557" customFormat="1" ht="18" customHeight="1">
      <c r="A7" s="1346"/>
      <c r="B7" s="1328"/>
      <c r="C7" s="1186"/>
      <c r="D7" s="578" t="s">
        <v>1018</v>
      </c>
      <c r="E7" s="335" t="s">
        <v>1019</v>
      </c>
      <c r="F7" s="579">
        <v>0.04</v>
      </c>
      <c r="G7" s="580" t="s">
        <v>1020</v>
      </c>
    </row>
    <row r="8" spans="1:10" s="557" customFormat="1" ht="18" customHeight="1">
      <c r="A8" s="1346"/>
      <c r="B8" s="1328"/>
      <c r="C8" s="1186"/>
      <c r="D8" s="578" t="s">
        <v>1021</v>
      </c>
      <c r="E8" s="335" t="s">
        <v>1022</v>
      </c>
      <c r="F8" s="579">
        <v>0.22</v>
      </c>
      <c r="G8" s="580" t="s">
        <v>1023</v>
      </c>
    </row>
    <row r="9" spans="1:10" s="557" customFormat="1" ht="18" customHeight="1">
      <c r="A9" s="1346"/>
      <c r="B9" s="1328"/>
      <c r="C9" s="1186"/>
      <c r="D9" s="578" t="s">
        <v>1024</v>
      </c>
      <c r="E9" s="335" t="s">
        <v>1025</v>
      </c>
      <c r="F9" s="579">
        <v>0.22</v>
      </c>
      <c r="G9" s="580" t="s">
        <v>1026</v>
      </c>
      <c r="J9" s="557" t="s">
        <v>1027</v>
      </c>
    </row>
    <row r="10" spans="1:10" s="557" customFormat="1" ht="18" customHeight="1">
      <c r="A10" s="1346"/>
      <c r="B10" s="1328"/>
      <c r="C10" s="1186"/>
      <c r="D10" s="578" t="s">
        <v>1028</v>
      </c>
      <c r="E10" s="335" t="s">
        <v>1029</v>
      </c>
      <c r="F10" s="579">
        <v>0.23</v>
      </c>
      <c r="G10" s="580" t="s">
        <v>1030</v>
      </c>
    </row>
    <row r="11" spans="1:10" s="557" customFormat="1" ht="18" customHeight="1">
      <c r="A11" s="1346"/>
      <c r="B11" s="1328"/>
      <c r="C11" s="1186"/>
      <c r="D11" s="578" t="s">
        <v>1031</v>
      </c>
      <c r="E11" s="335" t="s">
        <v>1022</v>
      </c>
      <c r="F11" s="579">
        <v>0.38</v>
      </c>
      <c r="G11" s="581" t="s">
        <v>1032</v>
      </c>
    </row>
    <row r="12" spans="1:10" s="557" customFormat="1" ht="18" customHeight="1">
      <c r="A12" s="1346"/>
      <c r="B12" s="1328"/>
      <c r="C12" s="1187"/>
      <c r="D12" s="582" t="s">
        <v>1033</v>
      </c>
      <c r="E12" s="1209" t="s">
        <v>1034</v>
      </c>
      <c r="F12" s="583">
        <v>0.03</v>
      </c>
      <c r="G12" s="1343" t="s">
        <v>1035</v>
      </c>
    </row>
    <row r="13" spans="1:10" s="557" customFormat="1" ht="18" customHeight="1">
      <c r="A13" s="1346"/>
      <c r="B13" s="1328"/>
      <c r="C13" s="1187"/>
      <c r="D13" s="582" t="s">
        <v>1036</v>
      </c>
      <c r="E13" s="1341"/>
      <c r="F13" s="583">
        <v>0.14000000000000001</v>
      </c>
      <c r="G13" s="1344"/>
    </row>
    <row r="14" spans="1:10" s="557" customFormat="1" ht="18" customHeight="1">
      <c r="A14" s="1346"/>
      <c r="B14" s="1328"/>
      <c r="C14" s="1187"/>
      <c r="D14" s="582" t="s">
        <v>1037</v>
      </c>
      <c r="E14" s="1341"/>
      <c r="F14" s="583">
        <v>0.17</v>
      </c>
      <c r="G14" s="1344"/>
    </row>
    <row r="15" spans="1:10" s="557" customFormat="1" ht="18" customHeight="1">
      <c r="A15" s="1346"/>
      <c r="B15" s="1328"/>
      <c r="C15" s="1187"/>
      <c r="D15" s="582" t="s">
        <v>1038</v>
      </c>
      <c r="E15" s="1341"/>
      <c r="F15" s="583">
        <v>0.04</v>
      </c>
      <c r="G15" s="1344"/>
    </row>
    <row r="16" spans="1:10" s="557" customFormat="1" ht="18" customHeight="1">
      <c r="A16" s="1346"/>
      <c r="B16" s="1328"/>
      <c r="C16" s="1187"/>
      <c r="D16" s="582" t="s">
        <v>1039</v>
      </c>
      <c r="E16" s="1341"/>
      <c r="F16" s="583">
        <v>0.12</v>
      </c>
      <c r="G16" s="1344"/>
    </row>
    <row r="17" spans="1:7" s="557" customFormat="1" ht="18" customHeight="1">
      <c r="A17" s="1346"/>
      <c r="B17" s="1328"/>
      <c r="C17" s="1187"/>
      <c r="D17" s="584" t="s">
        <v>1040</v>
      </c>
      <c r="E17" s="1341"/>
      <c r="F17" s="585">
        <v>0.11</v>
      </c>
      <c r="G17" s="1344"/>
    </row>
    <row r="18" spans="1:7" s="557" customFormat="1" ht="18" customHeight="1">
      <c r="A18" s="1346"/>
      <c r="B18" s="1328"/>
      <c r="C18" s="1187"/>
      <c r="D18" s="582" t="s">
        <v>1041</v>
      </c>
      <c r="E18" s="1342"/>
      <c r="F18" s="583">
        <v>0.09</v>
      </c>
      <c r="G18" s="1345"/>
    </row>
    <row r="19" spans="1:7" s="557" customFormat="1" ht="18" customHeight="1">
      <c r="A19" s="1346"/>
      <c r="B19" s="249" t="s">
        <v>1042</v>
      </c>
      <c r="C19" s="328" t="s">
        <v>1043</v>
      </c>
      <c r="D19" s="576" t="s">
        <v>1044</v>
      </c>
      <c r="E19" s="328" t="s">
        <v>405</v>
      </c>
      <c r="F19" s="577">
        <v>14.16</v>
      </c>
      <c r="G19" s="581" t="s">
        <v>1045</v>
      </c>
    </row>
    <row r="20" spans="1:7" s="557" customFormat="1" ht="18" customHeight="1">
      <c r="A20" s="1346" t="s">
        <v>1046</v>
      </c>
      <c r="B20" s="1347"/>
      <c r="C20" s="1328" t="s">
        <v>1046</v>
      </c>
      <c r="D20" s="576" t="s">
        <v>1047</v>
      </c>
      <c r="E20" s="1186" t="s">
        <v>1048</v>
      </c>
      <c r="F20" s="577">
        <v>1.99</v>
      </c>
      <c r="G20" s="581" t="s">
        <v>1049</v>
      </c>
    </row>
    <row r="21" spans="1:7" s="557" customFormat="1" ht="18" customHeight="1">
      <c r="A21" s="1346"/>
      <c r="B21" s="1347"/>
      <c r="C21" s="1328"/>
      <c r="D21" s="576" t="s">
        <v>1050</v>
      </c>
      <c r="E21" s="1186"/>
      <c r="F21" s="577">
        <v>0.77</v>
      </c>
      <c r="G21" s="581" t="s">
        <v>1051</v>
      </c>
    </row>
    <row r="22" spans="1:7" s="557" customFormat="1" ht="18" customHeight="1">
      <c r="A22" s="1346"/>
      <c r="B22" s="1347"/>
      <c r="C22" s="1328"/>
      <c r="D22" s="576" t="s">
        <v>1052</v>
      </c>
      <c r="E22" s="1186"/>
      <c r="F22" s="577">
        <v>6.52</v>
      </c>
      <c r="G22" s="581" t="s">
        <v>1051</v>
      </c>
    </row>
    <row r="23" spans="1:7" s="557" customFormat="1" ht="18" customHeight="1">
      <c r="A23" s="1346"/>
      <c r="B23" s="1347"/>
      <c r="C23" s="1328"/>
      <c r="D23" s="576" t="s">
        <v>1053</v>
      </c>
      <c r="E23" s="1186"/>
      <c r="F23" s="577">
        <v>2.1</v>
      </c>
      <c r="G23" s="581" t="s">
        <v>1051</v>
      </c>
    </row>
    <row r="24" spans="1:7" s="557" customFormat="1" ht="18" customHeight="1">
      <c r="A24" s="1346"/>
      <c r="B24" s="1347"/>
      <c r="C24" s="1328"/>
      <c r="D24" s="576" t="s">
        <v>1054</v>
      </c>
      <c r="E24" s="1186"/>
      <c r="F24" s="577">
        <v>1.75</v>
      </c>
      <c r="G24" s="581" t="s">
        <v>1013</v>
      </c>
    </row>
    <row r="25" spans="1:7" s="557" customFormat="1" ht="18" customHeight="1">
      <c r="A25" s="1346"/>
      <c r="B25" s="1347"/>
      <c r="C25" s="1328"/>
      <c r="D25" s="578" t="s">
        <v>1055</v>
      </c>
      <c r="E25" s="1186"/>
      <c r="F25" s="579">
        <v>5.0999999999999996</v>
      </c>
      <c r="G25" s="580" t="s">
        <v>1056</v>
      </c>
    </row>
    <row r="26" spans="1:7" s="6" customFormat="1" ht="18" customHeight="1">
      <c r="A26" s="1348"/>
      <c r="B26" s="1349"/>
      <c r="C26" s="586"/>
      <c r="D26" s="587" t="s">
        <v>267</v>
      </c>
      <c r="E26" s="587" t="s">
        <v>1057</v>
      </c>
      <c r="F26" s="588">
        <f>SUM(F4:F25)</f>
        <v>35.15</v>
      </c>
      <c r="G26" s="589"/>
    </row>
    <row r="27" spans="1:7" s="557" customFormat="1" ht="18" customHeight="1">
      <c r="A27" s="6" t="s">
        <v>990</v>
      </c>
      <c r="B27" s="6"/>
      <c r="C27" s="6"/>
      <c r="D27" s="6"/>
      <c r="E27" s="6"/>
      <c r="F27" s="6"/>
      <c r="G27" s="10" t="s">
        <v>1058</v>
      </c>
    </row>
    <row r="28" spans="1:7" s="557" customFormat="1" ht="18" customHeight="1"/>
    <row r="29" spans="1:7" s="557" customFormat="1" ht="18" customHeight="1"/>
    <row r="30" spans="1:7" s="557" customFormat="1" ht="18" customHeight="1"/>
    <row r="31" spans="1:7" s="557" customFormat="1" ht="18" customHeight="1"/>
    <row r="32" spans="1:7" s="557" customFormat="1" ht="18" customHeight="1"/>
    <row r="33" s="557" customFormat="1" ht="18" customHeight="1"/>
    <row r="34" s="557" customFormat="1" ht="18" customHeight="1"/>
    <row r="35" s="557" customFormat="1" ht="18" customHeight="1"/>
    <row r="36" s="557" customFormat="1" ht="18" customHeight="1"/>
  </sheetData>
  <mergeCells count="12">
    <mergeCell ref="A26:B26"/>
    <mergeCell ref="A3:B3"/>
    <mergeCell ref="A4:A19"/>
    <mergeCell ref="B4:B18"/>
    <mergeCell ref="C4:C18"/>
    <mergeCell ref="G4:G5"/>
    <mergeCell ref="E12:E18"/>
    <mergeCell ref="G12:G18"/>
    <mergeCell ref="A20:B25"/>
    <mergeCell ref="C20:C25"/>
    <mergeCell ref="E20:E25"/>
    <mergeCell ref="E4:E5"/>
  </mergeCells>
  <phoneticPr fontId="2"/>
  <printOptions horizontalCentered="1"/>
  <pageMargins left="0.39370078740157483" right="0.39370078740157483" top="0.39370078740157483" bottom="0" header="0.19685039370078741" footer="0.51181102362204722"/>
  <pageSetup paperSize="9" orientation="portrait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/>
  <dimension ref="A1:U24"/>
  <sheetViews>
    <sheetView zoomScaleNormal="100" zoomScaleSheetLayoutView="100" workbookViewId="0"/>
  </sheetViews>
  <sheetFormatPr defaultRowHeight="18" customHeight="1"/>
  <cols>
    <col min="1" max="1" width="10.125" style="592" customWidth="1"/>
    <col min="2" max="2" width="6.75" style="592" bestFit="1" customWidth="1"/>
    <col min="3" max="3" width="9.375" style="592" bestFit="1" customWidth="1"/>
    <col min="4" max="4" width="11.25" style="592" bestFit="1" customWidth="1"/>
    <col min="5" max="5" width="10.25" style="592" bestFit="1" customWidth="1"/>
    <col min="6" max="7" width="6.75" style="592" bestFit="1" customWidth="1"/>
    <col min="8" max="8" width="8.5" style="592" bestFit="1" customWidth="1"/>
    <col min="9" max="10" width="10.25" style="592" bestFit="1" customWidth="1"/>
    <col min="11" max="12" width="6.75" style="592" bestFit="1" customWidth="1"/>
    <col min="13" max="14" width="11.25" style="592" bestFit="1" customWidth="1"/>
    <col min="15" max="15" width="10.25" style="592" bestFit="1" customWidth="1"/>
    <col min="16" max="17" width="6.75" style="592" bestFit="1" customWidth="1"/>
    <col min="18" max="18" width="9.375" style="592" bestFit="1" customWidth="1"/>
    <col min="19" max="19" width="11.25" style="592" bestFit="1" customWidth="1"/>
    <col min="20" max="20" width="10.25" style="592" bestFit="1" customWidth="1"/>
    <col min="21" max="21" width="7.875" style="592" customWidth="1"/>
    <col min="22" max="256" width="9" style="592"/>
    <col min="257" max="257" width="10.125" style="592" customWidth="1"/>
    <col min="258" max="258" width="6.75" style="592" bestFit="1" customWidth="1"/>
    <col min="259" max="259" width="9.375" style="592" bestFit="1" customWidth="1"/>
    <col min="260" max="260" width="11.25" style="592" bestFit="1" customWidth="1"/>
    <col min="261" max="261" width="10.25" style="592" bestFit="1" customWidth="1"/>
    <col min="262" max="263" width="6.75" style="592" bestFit="1" customWidth="1"/>
    <col min="264" max="264" width="8.5" style="592" bestFit="1" customWidth="1"/>
    <col min="265" max="266" width="10.25" style="592" bestFit="1" customWidth="1"/>
    <col min="267" max="268" width="6.75" style="592" bestFit="1" customWidth="1"/>
    <col min="269" max="270" width="11.25" style="592" bestFit="1" customWidth="1"/>
    <col min="271" max="271" width="10.25" style="592" bestFit="1" customWidth="1"/>
    <col min="272" max="273" width="6.75" style="592" bestFit="1" customWidth="1"/>
    <col min="274" max="274" width="9.375" style="592" bestFit="1" customWidth="1"/>
    <col min="275" max="275" width="11.25" style="592" bestFit="1" customWidth="1"/>
    <col min="276" max="276" width="10.25" style="592" bestFit="1" customWidth="1"/>
    <col min="277" max="277" width="7.875" style="592" customWidth="1"/>
    <col min="278" max="512" width="9" style="592"/>
    <col min="513" max="513" width="10.125" style="592" customWidth="1"/>
    <col min="514" max="514" width="6.75" style="592" bestFit="1" customWidth="1"/>
    <col min="515" max="515" width="9.375" style="592" bestFit="1" customWidth="1"/>
    <col min="516" max="516" width="11.25" style="592" bestFit="1" customWidth="1"/>
    <col min="517" max="517" width="10.25" style="592" bestFit="1" customWidth="1"/>
    <col min="518" max="519" width="6.75" style="592" bestFit="1" customWidth="1"/>
    <col min="520" max="520" width="8.5" style="592" bestFit="1" customWidth="1"/>
    <col min="521" max="522" width="10.25" style="592" bestFit="1" customWidth="1"/>
    <col min="523" max="524" width="6.75" style="592" bestFit="1" customWidth="1"/>
    <col min="525" max="526" width="11.25" style="592" bestFit="1" customWidth="1"/>
    <col min="527" max="527" width="10.25" style="592" bestFit="1" customWidth="1"/>
    <col min="528" max="529" width="6.75" style="592" bestFit="1" customWidth="1"/>
    <col min="530" max="530" width="9.375" style="592" bestFit="1" customWidth="1"/>
    <col min="531" max="531" width="11.25" style="592" bestFit="1" customWidth="1"/>
    <col min="532" max="532" width="10.25" style="592" bestFit="1" customWidth="1"/>
    <col min="533" max="533" width="7.875" style="592" customWidth="1"/>
    <col min="534" max="768" width="9" style="592"/>
    <col min="769" max="769" width="10.125" style="592" customWidth="1"/>
    <col min="770" max="770" width="6.75" style="592" bestFit="1" customWidth="1"/>
    <col min="771" max="771" width="9.375" style="592" bestFit="1" customWidth="1"/>
    <col min="772" max="772" width="11.25" style="592" bestFit="1" customWidth="1"/>
    <col min="773" max="773" width="10.25" style="592" bestFit="1" customWidth="1"/>
    <col min="774" max="775" width="6.75" style="592" bestFit="1" customWidth="1"/>
    <col min="776" max="776" width="8.5" style="592" bestFit="1" customWidth="1"/>
    <col min="777" max="778" width="10.25" style="592" bestFit="1" customWidth="1"/>
    <col min="779" max="780" width="6.75" style="592" bestFit="1" customWidth="1"/>
    <col min="781" max="782" width="11.25" style="592" bestFit="1" customWidth="1"/>
    <col min="783" max="783" width="10.25" style="592" bestFit="1" customWidth="1"/>
    <col min="784" max="785" width="6.75" style="592" bestFit="1" customWidth="1"/>
    <col min="786" max="786" width="9.375" style="592" bestFit="1" customWidth="1"/>
    <col min="787" max="787" width="11.25" style="592" bestFit="1" customWidth="1"/>
    <col min="788" max="788" width="10.25" style="592" bestFit="1" customWidth="1"/>
    <col min="789" max="789" width="7.875" style="592" customWidth="1"/>
    <col min="790" max="1024" width="9" style="592"/>
    <col min="1025" max="1025" width="10.125" style="592" customWidth="1"/>
    <col min="1026" max="1026" width="6.75" style="592" bestFit="1" customWidth="1"/>
    <col min="1027" max="1027" width="9.375" style="592" bestFit="1" customWidth="1"/>
    <col min="1028" max="1028" width="11.25" style="592" bestFit="1" customWidth="1"/>
    <col min="1029" max="1029" width="10.25" style="592" bestFit="1" customWidth="1"/>
    <col min="1030" max="1031" width="6.75" style="592" bestFit="1" customWidth="1"/>
    <col min="1032" max="1032" width="8.5" style="592" bestFit="1" customWidth="1"/>
    <col min="1033" max="1034" width="10.25" style="592" bestFit="1" customWidth="1"/>
    <col min="1035" max="1036" width="6.75" style="592" bestFit="1" customWidth="1"/>
    <col min="1037" max="1038" width="11.25" style="592" bestFit="1" customWidth="1"/>
    <col min="1039" max="1039" width="10.25" style="592" bestFit="1" customWidth="1"/>
    <col min="1040" max="1041" width="6.75" style="592" bestFit="1" customWidth="1"/>
    <col min="1042" max="1042" width="9.375" style="592" bestFit="1" customWidth="1"/>
    <col min="1043" max="1043" width="11.25" style="592" bestFit="1" customWidth="1"/>
    <col min="1044" max="1044" width="10.25" style="592" bestFit="1" customWidth="1"/>
    <col min="1045" max="1045" width="7.875" style="592" customWidth="1"/>
    <col min="1046" max="1280" width="9" style="592"/>
    <col min="1281" max="1281" width="10.125" style="592" customWidth="1"/>
    <col min="1282" max="1282" width="6.75" style="592" bestFit="1" customWidth="1"/>
    <col min="1283" max="1283" width="9.375" style="592" bestFit="1" customWidth="1"/>
    <col min="1284" max="1284" width="11.25" style="592" bestFit="1" customWidth="1"/>
    <col min="1285" max="1285" width="10.25" style="592" bestFit="1" customWidth="1"/>
    <col min="1286" max="1287" width="6.75" style="592" bestFit="1" customWidth="1"/>
    <col min="1288" max="1288" width="8.5" style="592" bestFit="1" customWidth="1"/>
    <col min="1289" max="1290" width="10.25" style="592" bestFit="1" customWidth="1"/>
    <col min="1291" max="1292" width="6.75" style="592" bestFit="1" customWidth="1"/>
    <col min="1293" max="1294" width="11.25" style="592" bestFit="1" customWidth="1"/>
    <col min="1295" max="1295" width="10.25" style="592" bestFit="1" customWidth="1"/>
    <col min="1296" max="1297" width="6.75" style="592" bestFit="1" customWidth="1"/>
    <col min="1298" max="1298" width="9.375" style="592" bestFit="1" customWidth="1"/>
    <col min="1299" max="1299" width="11.25" style="592" bestFit="1" customWidth="1"/>
    <col min="1300" max="1300" width="10.25" style="592" bestFit="1" customWidth="1"/>
    <col min="1301" max="1301" width="7.875" style="592" customWidth="1"/>
    <col min="1302" max="1536" width="9" style="592"/>
    <col min="1537" max="1537" width="10.125" style="592" customWidth="1"/>
    <col min="1538" max="1538" width="6.75" style="592" bestFit="1" customWidth="1"/>
    <col min="1539" max="1539" width="9.375" style="592" bestFit="1" customWidth="1"/>
    <col min="1540" max="1540" width="11.25" style="592" bestFit="1" customWidth="1"/>
    <col min="1541" max="1541" width="10.25" style="592" bestFit="1" customWidth="1"/>
    <col min="1542" max="1543" width="6.75" style="592" bestFit="1" customWidth="1"/>
    <col min="1544" max="1544" width="8.5" style="592" bestFit="1" customWidth="1"/>
    <col min="1545" max="1546" width="10.25" style="592" bestFit="1" customWidth="1"/>
    <col min="1547" max="1548" width="6.75" style="592" bestFit="1" customWidth="1"/>
    <col min="1549" max="1550" width="11.25" style="592" bestFit="1" customWidth="1"/>
    <col min="1551" max="1551" width="10.25" style="592" bestFit="1" customWidth="1"/>
    <col min="1552" max="1553" width="6.75" style="592" bestFit="1" customWidth="1"/>
    <col min="1554" max="1554" width="9.375" style="592" bestFit="1" customWidth="1"/>
    <col min="1555" max="1555" width="11.25" style="592" bestFit="1" customWidth="1"/>
    <col min="1556" max="1556" width="10.25" style="592" bestFit="1" customWidth="1"/>
    <col min="1557" max="1557" width="7.875" style="592" customWidth="1"/>
    <col min="1558" max="1792" width="9" style="592"/>
    <col min="1793" max="1793" width="10.125" style="592" customWidth="1"/>
    <col min="1794" max="1794" width="6.75" style="592" bestFit="1" customWidth="1"/>
    <col min="1795" max="1795" width="9.375" style="592" bestFit="1" customWidth="1"/>
    <col min="1796" max="1796" width="11.25" style="592" bestFit="1" customWidth="1"/>
    <col min="1797" max="1797" width="10.25" style="592" bestFit="1" customWidth="1"/>
    <col min="1798" max="1799" width="6.75" style="592" bestFit="1" customWidth="1"/>
    <col min="1800" max="1800" width="8.5" style="592" bestFit="1" customWidth="1"/>
    <col min="1801" max="1802" width="10.25" style="592" bestFit="1" customWidth="1"/>
    <col min="1803" max="1804" width="6.75" style="592" bestFit="1" customWidth="1"/>
    <col min="1805" max="1806" width="11.25" style="592" bestFit="1" customWidth="1"/>
    <col min="1807" max="1807" width="10.25" style="592" bestFit="1" customWidth="1"/>
    <col min="1808" max="1809" width="6.75" style="592" bestFit="1" customWidth="1"/>
    <col min="1810" max="1810" width="9.375" style="592" bestFit="1" customWidth="1"/>
    <col min="1811" max="1811" width="11.25" style="592" bestFit="1" customWidth="1"/>
    <col min="1812" max="1812" width="10.25" style="592" bestFit="1" customWidth="1"/>
    <col min="1813" max="1813" width="7.875" style="592" customWidth="1"/>
    <col min="1814" max="2048" width="9" style="592"/>
    <col min="2049" max="2049" width="10.125" style="592" customWidth="1"/>
    <col min="2050" max="2050" width="6.75" style="592" bestFit="1" customWidth="1"/>
    <col min="2051" max="2051" width="9.375" style="592" bestFit="1" customWidth="1"/>
    <col min="2052" max="2052" width="11.25" style="592" bestFit="1" customWidth="1"/>
    <col min="2053" max="2053" width="10.25" style="592" bestFit="1" customWidth="1"/>
    <col min="2054" max="2055" width="6.75" style="592" bestFit="1" customWidth="1"/>
    <col min="2056" max="2056" width="8.5" style="592" bestFit="1" customWidth="1"/>
    <col min="2057" max="2058" width="10.25" style="592" bestFit="1" customWidth="1"/>
    <col min="2059" max="2060" width="6.75" style="592" bestFit="1" customWidth="1"/>
    <col min="2061" max="2062" width="11.25" style="592" bestFit="1" customWidth="1"/>
    <col min="2063" max="2063" width="10.25" style="592" bestFit="1" customWidth="1"/>
    <col min="2064" max="2065" width="6.75" style="592" bestFit="1" customWidth="1"/>
    <col min="2066" max="2066" width="9.375" style="592" bestFit="1" customWidth="1"/>
    <col min="2067" max="2067" width="11.25" style="592" bestFit="1" customWidth="1"/>
    <col min="2068" max="2068" width="10.25" style="592" bestFit="1" customWidth="1"/>
    <col min="2069" max="2069" width="7.875" style="592" customWidth="1"/>
    <col min="2070" max="2304" width="9" style="592"/>
    <col min="2305" max="2305" width="10.125" style="592" customWidth="1"/>
    <col min="2306" max="2306" width="6.75" style="592" bestFit="1" customWidth="1"/>
    <col min="2307" max="2307" width="9.375" style="592" bestFit="1" customWidth="1"/>
    <col min="2308" max="2308" width="11.25" style="592" bestFit="1" customWidth="1"/>
    <col min="2309" max="2309" width="10.25" style="592" bestFit="1" customWidth="1"/>
    <col min="2310" max="2311" width="6.75" style="592" bestFit="1" customWidth="1"/>
    <col min="2312" max="2312" width="8.5" style="592" bestFit="1" customWidth="1"/>
    <col min="2313" max="2314" width="10.25" style="592" bestFit="1" customWidth="1"/>
    <col min="2315" max="2316" width="6.75" style="592" bestFit="1" customWidth="1"/>
    <col min="2317" max="2318" width="11.25" style="592" bestFit="1" customWidth="1"/>
    <col min="2319" max="2319" width="10.25" style="592" bestFit="1" customWidth="1"/>
    <col min="2320" max="2321" width="6.75" style="592" bestFit="1" customWidth="1"/>
    <col min="2322" max="2322" width="9.375" style="592" bestFit="1" customWidth="1"/>
    <col min="2323" max="2323" width="11.25" style="592" bestFit="1" customWidth="1"/>
    <col min="2324" max="2324" width="10.25" style="592" bestFit="1" customWidth="1"/>
    <col min="2325" max="2325" width="7.875" style="592" customWidth="1"/>
    <col min="2326" max="2560" width="9" style="592"/>
    <col min="2561" max="2561" width="10.125" style="592" customWidth="1"/>
    <col min="2562" max="2562" width="6.75" style="592" bestFit="1" customWidth="1"/>
    <col min="2563" max="2563" width="9.375" style="592" bestFit="1" customWidth="1"/>
    <col min="2564" max="2564" width="11.25" style="592" bestFit="1" customWidth="1"/>
    <col min="2565" max="2565" width="10.25" style="592" bestFit="1" customWidth="1"/>
    <col min="2566" max="2567" width="6.75" style="592" bestFit="1" customWidth="1"/>
    <col min="2568" max="2568" width="8.5" style="592" bestFit="1" customWidth="1"/>
    <col min="2569" max="2570" width="10.25" style="592" bestFit="1" customWidth="1"/>
    <col min="2571" max="2572" width="6.75" style="592" bestFit="1" customWidth="1"/>
    <col min="2573" max="2574" width="11.25" style="592" bestFit="1" customWidth="1"/>
    <col min="2575" max="2575" width="10.25" style="592" bestFit="1" customWidth="1"/>
    <col min="2576" max="2577" width="6.75" style="592" bestFit="1" customWidth="1"/>
    <col min="2578" max="2578" width="9.375" style="592" bestFit="1" customWidth="1"/>
    <col min="2579" max="2579" width="11.25" style="592" bestFit="1" customWidth="1"/>
    <col min="2580" max="2580" width="10.25" style="592" bestFit="1" customWidth="1"/>
    <col min="2581" max="2581" width="7.875" style="592" customWidth="1"/>
    <col min="2582" max="2816" width="9" style="592"/>
    <col min="2817" max="2817" width="10.125" style="592" customWidth="1"/>
    <col min="2818" max="2818" width="6.75" style="592" bestFit="1" customWidth="1"/>
    <col min="2819" max="2819" width="9.375" style="592" bestFit="1" customWidth="1"/>
    <col min="2820" max="2820" width="11.25" style="592" bestFit="1" customWidth="1"/>
    <col min="2821" max="2821" width="10.25" style="592" bestFit="1" customWidth="1"/>
    <col min="2822" max="2823" width="6.75" style="592" bestFit="1" customWidth="1"/>
    <col min="2824" max="2824" width="8.5" style="592" bestFit="1" customWidth="1"/>
    <col min="2825" max="2826" width="10.25" style="592" bestFit="1" customWidth="1"/>
    <col min="2827" max="2828" width="6.75" style="592" bestFit="1" customWidth="1"/>
    <col min="2829" max="2830" width="11.25" style="592" bestFit="1" customWidth="1"/>
    <col min="2831" max="2831" width="10.25" style="592" bestFit="1" customWidth="1"/>
    <col min="2832" max="2833" width="6.75" style="592" bestFit="1" customWidth="1"/>
    <col min="2834" max="2834" width="9.375" style="592" bestFit="1" customWidth="1"/>
    <col min="2835" max="2835" width="11.25" style="592" bestFit="1" customWidth="1"/>
    <col min="2836" max="2836" width="10.25" style="592" bestFit="1" customWidth="1"/>
    <col min="2837" max="2837" width="7.875" style="592" customWidth="1"/>
    <col min="2838" max="3072" width="9" style="592"/>
    <col min="3073" max="3073" width="10.125" style="592" customWidth="1"/>
    <col min="3074" max="3074" width="6.75" style="592" bestFit="1" customWidth="1"/>
    <col min="3075" max="3075" width="9.375" style="592" bestFit="1" customWidth="1"/>
    <col min="3076" max="3076" width="11.25" style="592" bestFit="1" customWidth="1"/>
    <col min="3077" max="3077" width="10.25" style="592" bestFit="1" customWidth="1"/>
    <col min="3078" max="3079" width="6.75" style="592" bestFit="1" customWidth="1"/>
    <col min="3080" max="3080" width="8.5" style="592" bestFit="1" customWidth="1"/>
    <col min="3081" max="3082" width="10.25" style="592" bestFit="1" customWidth="1"/>
    <col min="3083" max="3084" width="6.75" style="592" bestFit="1" customWidth="1"/>
    <col min="3085" max="3086" width="11.25" style="592" bestFit="1" customWidth="1"/>
    <col min="3087" max="3087" width="10.25" style="592" bestFit="1" customWidth="1"/>
    <col min="3088" max="3089" width="6.75" style="592" bestFit="1" customWidth="1"/>
    <col min="3090" max="3090" width="9.375" style="592" bestFit="1" customWidth="1"/>
    <col min="3091" max="3091" width="11.25" style="592" bestFit="1" customWidth="1"/>
    <col min="3092" max="3092" width="10.25" style="592" bestFit="1" customWidth="1"/>
    <col min="3093" max="3093" width="7.875" style="592" customWidth="1"/>
    <col min="3094" max="3328" width="9" style="592"/>
    <col min="3329" max="3329" width="10.125" style="592" customWidth="1"/>
    <col min="3330" max="3330" width="6.75" style="592" bestFit="1" customWidth="1"/>
    <col min="3331" max="3331" width="9.375" style="592" bestFit="1" customWidth="1"/>
    <col min="3332" max="3332" width="11.25" style="592" bestFit="1" customWidth="1"/>
    <col min="3333" max="3333" width="10.25" style="592" bestFit="1" customWidth="1"/>
    <col min="3334" max="3335" width="6.75" style="592" bestFit="1" customWidth="1"/>
    <col min="3336" max="3336" width="8.5" style="592" bestFit="1" customWidth="1"/>
    <col min="3337" max="3338" width="10.25" style="592" bestFit="1" customWidth="1"/>
    <col min="3339" max="3340" width="6.75" style="592" bestFit="1" customWidth="1"/>
    <col min="3341" max="3342" width="11.25" style="592" bestFit="1" customWidth="1"/>
    <col min="3343" max="3343" width="10.25" style="592" bestFit="1" customWidth="1"/>
    <col min="3344" max="3345" width="6.75" style="592" bestFit="1" customWidth="1"/>
    <col min="3346" max="3346" width="9.375" style="592" bestFit="1" customWidth="1"/>
    <col min="3347" max="3347" width="11.25" style="592" bestFit="1" customWidth="1"/>
    <col min="3348" max="3348" width="10.25" style="592" bestFit="1" customWidth="1"/>
    <col min="3349" max="3349" width="7.875" style="592" customWidth="1"/>
    <col min="3350" max="3584" width="9" style="592"/>
    <col min="3585" max="3585" width="10.125" style="592" customWidth="1"/>
    <col min="3586" max="3586" width="6.75" style="592" bestFit="1" customWidth="1"/>
    <col min="3587" max="3587" width="9.375" style="592" bestFit="1" customWidth="1"/>
    <col min="3588" max="3588" width="11.25" style="592" bestFit="1" customWidth="1"/>
    <col min="3589" max="3589" width="10.25" style="592" bestFit="1" customWidth="1"/>
    <col min="3590" max="3591" width="6.75" style="592" bestFit="1" customWidth="1"/>
    <col min="3592" max="3592" width="8.5" style="592" bestFit="1" customWidth="1"/>
    <col min="3593" max="3594" width="10.25" style="592" bestFit="1" customWidth="1"/>
    <col min="3595" max="3596" width="6.75" style="592" bestFit="1" customWidth="1"/>
    <col min="3597" max="3598" width="11.25" style="592" bestFit="1" customWidth="1"/>
    <col min="3599" max="3599" width="10.25" style="592" bestFit="1" customWidth="1"/>
    <col min="3600" max="3601" width="6.75" style="592" bestFit="1" customWidth="1"/>
    <col min="3602" max="3602" width="9.375" style="592" bestFit="1" customWidth="1"/>
    <col min="3603" max="3603" width="11.25" style="592" bestFit="1" customWidth="1"/>
    <col min="3604" max="3604" width="10.25" style="592" bestFit="1" customWidth="1"/>
    <col min="3605" max="3605" width="7.875" style="592" customWidth="1"/>
    <col min="3606" max="3840" width="9" style="592"/>
    <col min="3841" max="3841" width="10.125" style="592" customWidth="1"/>
    <col min="3842" max="3842" width="6.75" style="592" bestFit="1" customWidth="1"/>
    <col min="3843" max="3843" width="9.375" style="592" bestFit="1" customWidth="1"/>
    <col min="3844" max="3844" width="11.25" style="592" bestFit="1" customWidth="1"/>
    <col min="3845" max="3845" width="10.25" style="592" bestFit="1" customWidth="1"/>
    <col min="3846" max="3847" width="6.75" style="592" bestFit="1" customWidth="1"/>
    <col min="3848" max="3848" width="8.5" style="592" bestFit="1" customWidth="1"/>
    <col min="3849" max="3850" width="10.25" style="592" bestFit="1" customWidth="1"/>
    <col min="3851" max="3852" width="6.75" style="592" bestFit="1" customWidth="1"/>
    <col min="3853" max="3854" width="11.25" style="592" bestFit="1" customWidth="1"/>
    <col min="3855" max="3855" width="10.25" style="592" bestFit="1" customWidth="1"/>
    <col min="3856" max="3857" width="6.75" style="592" bestFit="1" customWidth="1"/>
    <col min="3858" max="3858" width="9.375" style="592" bestFit="1" customWidth="1"/>
    <col min="3859" max="3859" width="11.25" style="592" bestFit="1" customWidth="1"/>
    <col min="3860" max="3860" width="10.25" style="592" bestFit="1" customWidth="1"/>
    <col min="3861" max="3861" width="7.875" style="592" customWidth="1"/>
    <col min="3862" max="4096" width="9" style="592"/>
    <col min="4097" max="4097" width="10.125" style="592" customWidth="1"/>
    <col min="4098" max="4098" width="6.75" style="592" bestFit="1" customWidth="1"/>
    <col min="4099" max="4099" width="9.375" style="592" bestFit="1" customWidth="1"/>
    <col min="4100" max="4100" width="11.25" style="592" bestFit="1" customWidth="1"/>
    <col min="4101" max="4101" width="10.25" style="592" bestFit="1" customWidth="1"/>
    <col min="4102" max="4103" width="6.75" style="592" bestFit="1" customWidth="1"/>
    <col min="4104" max="4104" width="8.5" style="592" bestFit="1" customWidth="1"/>
    <col min="4105" max="4106" width="10.25" style="592" bestFit="1" customWidth="1"/>
    <col min="4107" max="4108" width="6.75" style="592" bestFit="1" customWidth="1"/>
    <col min="4109" max="4110" width="11.25" style="592" bestFit="1" customWidth="1"/>
    <col min="4111" max="4111" width="10.25" style="592" bestFit="1" customWidth="1"/>
    <col min="4112" max="4113" width="6.75" style="592" bestFit="1" customWidth="1"/>
    <col min="4114" max="4114" width="9.375" style="592" bestFit="1" customWidth="1"/>
    <col min="4115" max="4115" width="11.25" style="592" bestFit="1" customWidth="1"/>
    <col min="4116" max="4116" width="10.25" style="592" bestFit="1" customWidth="1"/>
    <col min="4117" max="4117" width="7.875" style="592" customWidth="1"/>
    <col min="4118" max="4352" width="9" style="592"/>
    <col min="4353" max="4353" width="10.125" style="592" customWidth="1"/>
    <col min="4354" max="4354" width="6.75" style="592" bestFit="1" customWidth="1"/>
    <col min="4355" max="4355" width="9.375" style="592" bestFit="1" customWidth="1"/>
    <col min="4356" max="4356" width="11.25" style="592" bestFit="1" customWidth="1"/>
    <col min="4357" max="4357" width="10.25" style="592" bestFit="1" customWidth="1"/>
    <col min="4358" max="4359" width="6.75" style="592" bestFit="1" customWidth="1"/>
    <col min="4360" max="4360" width="8.5" style="592" bestFit="1" customWidth="1"/>
    <col min="4361" max="4362" width="10.25" style="592" bestFit="1" customWidth="1"/>
    <col min="4363" max="4364" width="6.75" style="592" bestFit="1" customWidth="1"/>
    <col min="4365" max="4366" width="11.25" style="592" bestFit="1" customWidth="1"/>
    <col min="4367" max="4367" width="10.25" style="592" bestFit="1" customWidth="1"/>
    <col min="4368" max="4369" width="6.75" style="592" bestFit="1" customWidth="1"/>
    <col min="4370" max="4370" width="9.375" style="592" bestFit="1" customWidth="1"/>
    <col min="4371" max="4371" width="11.25" style="592" bestFit="1" customWidth="1"/>
    <col min="4372" max="4372" width="10.25" style="592" bestFit="1" customWidth="1"/>
    <col min="4373" max="4373" width="7.875" style="592" customWidth="1"/>
    <col min="4374" max="4608" width="9" style="592"/>
    <col min="4609" max="4609" width="10.125" style="592" customWidth="1"/>
    <col min="4610" max="4610" width="6.75" style="592" bestFit="1" customWidth="1"/>
    <col min="4611" max="4611" width="9.375" style="592" bestFit="1" customWidth="1"/>
    <col min="4612" max="4612" width="11.25" style="592" bestFit="1" customWidth="1"/>
    <col min="4613" max="4613" width="10.25" style="592" bestFit="1" customWidth="1"/>
    <col min="4614" max="4615" width="6.75" style="592" bestFit="1" customWidth="1"/>
    <col min="4616" max="4616" width="8.5" style="592" bestFit="1" customWidth="1"/>
    <col min="4617" max="4618" width="10.25" style="592" bestFit="1" customWidth="1"/>
    <col min="4619" max="4620" width="6.75" style="592" bestFit="1" customWidth="1"/>
    <col min="4621" max="4622" width="11.25" style="592" bestFit="1" customWidth="1"/>
    <col min="4623" max="4623" width="10.25" style="592" bestFit="1" customWidth="1"/>
    <col min="4624" max="4625" width="6.75" style="592" bestFit="1" customWidth="1"/>
    <col min="4626" max="4626" width="9.375" style="592" bestFit="1" customWidth="1"/>
    <col min="4627" max="4627" width="11.25" style="592" bestFit="1" customWidth="1"/>
    <col min="4628" max="4628" width="10.25" style="592" bestFit="1" customWidth="1"/>
    <col min="4629" max="4629" width="7.875" style="592" customWidth="1"/>
    <col min="4630" max="4864" width="9" style="592"/>
    <col min="4865" max="4865" width="10.125" style="592" customWidth="1"/>
    <col min="4866" max="4866" width="6.75" style="592" bestFit="1" customWidth="1"/>
    <col min="4867" max="4867" width="9.375" style="592" bestFit="1" customWidth="1"/>
    <col min="4868" max="4868" width="11.25" style="592" bestFit="1" customWidth="1"/>
    <col min="4869" max="4869" width="10.25" style="592" bestFit="1" customWidth="1"/>
    <col min="4870" max="4871" width="6.75" style="592" bestFit="1" customWidth="1"/>
    <col min="4872" max="4872" width="8.5" style="592" bestFit="1" customWidth="1"/>
    <col min="4873" max="4874" width="10.25" style="592" bestFit="1" customWidth="1"/>
    <col min="4875" max="4876" width="6.75" style="592" bestFit="1" customWidth="1"/>
    <col min="4877" max="4878" width="11.25" style="592" bestFit="1" customWidth="1"/>
    <col min="4879" max="4879" width="10.25" style="592" bestFit="1" customWidth="1"/>
    <col min="4880" max="4881" width="6.75" style="592" bestFit="1" customWidth="1"/>
    <col min="4882" max="4882" width="9.375" style="592" bestFit="1" customWidth="1"/>
    <col min="4883" max="4883" width="11.25" style="592" bestFit="1" customWidth="1"/>
    <col min="4884" max="4884" width="10.25" style="592" bestFit="1" customWidth="1"/>
    <col min="4885" max="4885" width="7.875" style="592" customWidth="1"/>
    <col min="4886" max="5120" width="9" style="592"/>
    <col min="5121" max="5121" width="10.125" style="592" customWidth="1"/>
    <col min="5122" max="5122" width="6.75" style="592" bestFit="1" customWidth="1"/>
    <col min="5123" max="5123" width="9.375" style="592" bestFit="1" customWidth="1"/>
    <col min="5124" max="5124" width="11.25" style="592" bestFit="1" customWidth="1"/>
    <col min="5125" max="5125" width="10.25" style="592" bestFit="1" customWidth="1"/>
    <col min="5126" max="5127" width="6.75" style="592" bestFit="1" customWidth="1"/>
    <col min="5128" max="5128" width="8.5" style="592" bestFit="1" customWidth="1"/>
    <col min="5129" max="5130" width="10.25" style="592" bestFit="1" customWidth="1"/>
    <col min="5131" max="5132" width="6.75" style="592" bestFit="1" customWidth="1"/>
    <col min="5133" max="5134" width="11.25" style="592" bestFit="1" customWidth="1"/>
    <col min="5135" max="5135" width="10.25" style="592" bestFit="1" customWidth="1"/>
    <col min="5136" max="5137" width="6.75" style="592" bestFit="1" customWidth="1"/>
    <col min="5138" max="5138" width="9.375" style="592" bestFit="1" customWidth="1"/>
    <col min="5139" max="5139" width="11.25" style="592" bestFit="1" customWidth="1"/>
    <col min="5140" max="5140" width="10.25" style="592" bestFit="1" customWidth="1"/>
    <col min="5141" max="5141" width="7.875" style="592" customWidth="1"/>
    <col min="5142" max="5376" width="9" style="592"/>
    <col min="5377" max="5377" width="10.125" style="592" customWidth="1"/>
    <col min="5378" max="5378" width="6.75" style="592" bestFit="1" customWidth="1"/>
    <col min="5379" max="5379" width="9.375" style="592" bestFit="1" customWidth="1"/>
    <col min="5380" max="5380" width="11.25" style="592" bestFit="1" customWidth="1"/>
    <col min="5381" max="5381" width="10.25" style="592" bestFit="1" customWidth="1"/>
    <col min="5382" max="5383" width="6.75" style="592" bestFit="1" customWidth="1"/>
    <col min="5384" max="5384" width="8.5" style="592" bestFit="1" customWidth="1"/>
    <col min="5385" max="5386" width="10.25" style="592" bestFit="1" customWidth="1"/>
    <col min="5387" max="5388" width="6.75" style="592" bestFit="1" customWidth="1"/>
    <col min="5389" max="5390" width="11.25" style="592" bestFit="1" customWidth="1"/>
    <col min="5391" max="5391" width="10.25" style="592" bestFit="1" customWidth="1"/>
    <col min="5392" max="5393" width="6.75" style="592" bestFit="1" customWidth="1"/>
    <col min="5394" max="5394" width="9.375" style="592" bestFit="1" customWidth="1"/>
    <col min="5395" max="5395" width="11.25" style="592" bestFit="1" customWidth="1"/>
    <col min="5396" max="5396" width="10.25" style="592" bestFit="1" customWidth="1"/>
    <col min="5397" max="5397" width="7.875" style="592" customWidth="1"/>
    <col min="5398" max="5632" width="9" style="592"/>
    <col min="5633" max="5633" width="10.125" style="592" customWidth="1"/>
    <col min="5634" max="5634" width="6.75" style="592" bestFit="1" customWidth="1"/>
    <col min="5635" max="5635" width="9.375" style="592" bestFit="1" customWidth="1"/>
    <col min="5636" max="5636" width="11.25" style="592" bestFit="1" customWidth="1"/>
    <col min="5637" max="5637" width="10.25" style="592" bestFit="1" customWidth="1"/>
    <col min="5638" max="5639" width="6.75" style="592" bestFit="1" customWidth="1"/>
    <col min="5640" max="5640" width="8.5" style="592" bestFit="1" customWidth="1"/>
    <col min="5641" max="5642" width="10.25" style="592" bestFit="1" customWidth="1"/>
    <col min="5643" max="5644" width="6.75" style="592" bestFit="1" customWidth="1"/>
    <col min="5645" max="5646" width="11.25" style="592" bestFit="1" customWidth="1"/>
    <col min="5647" max="5647" width="10.25" style="592" bestFit="1" customWidth="1"/>
    <col min="5648" max="5649" width="6.75" style="592" bestFit="1" customWidth="1"/>
    <col min="5650" max="5650" width="9.375" style="592" bestFit="1" customWidth="1"/>
    <col min="5651" max="5651" width="11.25" style="592" bestFit="1" customWidth="1"/>
    <col min="5652" max="5652" width="10.25" style="592" bestFit="1" customWidth="1"/>
    <col min="5653" max="5653" width="7.875" style="592" customWidth="1"/>
    <col min="5654" max="5888" width="9" style="592"/>
    <col min="5889" max="5889" width="10.125" style="592" customWidth="1"/>
    <col min="5890" max="5890" width="6.75" style="592" bestFit="1" customWidth="1"/>
    <col min="5891" max="5891" width="9.375" style="592" bestFit="1" customWidth="1"/>
    <col min="5892" max="5892" width="11.25" style="592" bestFit="1" customWidth="1"/>
    <col min="5893" max="5893" width="10.25" style="592" bestFit="1" customWidth="1"/>
    <col min="5894" max="5895" width="6.75" style="592" bestFit="1" customWidth="1"/>
    <col min="5896" max="5896" width="8.5" style="592" bestFit="1" customWidth="1"/>
    <col min="5897" max="5898" width="10.25" style="592" bestFit="1" customWidth="1"/>
    <col min="5899" max="5900" width="6.75" style="592" bestFit="1" customWidth="1"/>
    <col min="5901" max="5902" width="11.25" style="592" bestFit="1" customWidth="1"/>
    <col min="5903" max="5903" width="10.25" style="592" bestFit="1" customWidth="1"/>
    <col min="5904" max="5905" width="6.75" style="592" bestFit="1" customWidth="1"/>
    <col min="5906" max="5906" width="9.375" style="592" bestFit="1" customWidth="1"/>
    <col min="5907" max="5907" width="11.25" style="592" bestFit="1" customWidth="1"/>
    <col min="5908" max="5908" width="10.25" style="592" bestFit="1" customWidth="1"/>
    <col min="5909" max="5909" width="7.875" style="592" customWidth="1"/>
    <col min="5910" max="6144" width="9" style="592"/>
    <col min="6145" max="6145" width="10.125" style="592" customWidth="1"/>
    <col min="6146" max="6146" width="6.75" style="592" bestFit="1" customWidth="1"/>
    <col min="6147" max="6147" width="9.375" style="592" bestFit="1" customWidth="1"/>
    <col min="6148" max="6148" width="11.25" style="592" bestFit="1" customWidth="1"/>
    <col min="6149" max="6149" width="10.25" style="592" bestFit="1" customWidth="1"/>
    <col min="6150" max="6151" width="6.75" style="592" bestFit="1" customWidth="1"/>
    <col min="6152" max="6152" width="8.5" style="592" bestFit="1" customWidth="1"/>
    <col min="6153" max="6154" width="10.25" style="592" bestFit="1" customWidth="1"/>
    <col min="6155" max="6156" width="6.75" style="592" bestFit="1" customWidth="1"/>
    <col min="6157" max="6158" width="11.25" style="592" bestFit="1" customWidth="1"/>
    <col min="6159" max="6159" width="10.25" style="592" bestFit="1" customWidth="1"/>
    <col min="6160" max="6161" width="6.75" style="592" bestFit="1" customWidth="1"/>
    <col min="6162" max="6162" width="9.375" style="592" bestFit="1" customWidth="1"/>
    <col min="6163" max="6163" width="11.25" style="592" bestFit="1" customWidth="1"/>
    <col min="6164" max="6164" width="10.25" style="592" bestFit="1" customWidth="1"/>
    <col min="6165" max="6165" width="7.875" style="592" customWidth="1"/>
    <col min="6166" max="6400" width="9" style="592"/>
    <col min="6401" max="6401" width="10.125" style="592" customWidth="1"/>
    <col min="6402" max="6402" width="6.75" style="592" bestFit="1" customWidth="1"/>
    <col min="6403" max="6403" width="9.375" style="592" bestFit="1" customWidth="1"/>
    <col min="6404" max="6404" width="11.25" style="592" bestFit="1" customWidth="1"/>
    <col min="6405" max="6405" width="10.25" style="592" bestFit="1" customWidth="1"/>
    <col min="6406" max="6407" width="6.75" style="592" bestFit="1" customWidth="1"/>
    <col min="6408" max="6408" width="8.5" style="592" bestFit="1" customWidth="1"/>
    <col min="6409" max="6410" width="10.25" style="592" bestFit="1" customWidth="1"/>
    <col min="6411" max="6412" width="6.75" style="592" bestFit="1" customWidth="1"/>
    <col min="6413" max="6414" width="11.25" style="592" bestFit="1" customWidth="1"/>
    <col min="6415" max="6415" width="10.25" style="592" bestFit="1" customWidth="1"/>
    <col min="6416" max="6417" width="6.75" style="592" bestFit="1" customWidth="1"/>
    <col min="6418" max="6418" width="9.375" style="592" bestFit="1" customWidth="1"/>
    <col min="6419" max="6419" width="11.25" style="592" bestFit="1" customWidth="1"/>
    <col min="6420" max="6420" width="10.25" style="592" bestFit="1" customWidth="1"/>
    <col min="6421" max="6421" width="7.875" style="592" customWidth="1"/>
    <col min="6422" max="6656" width="9" style="592"/>
    <col min="6657" max="6657" width="10.125" style="592" customWidth="1"/>
    <col min="6658" max="6658" width="6.75" style="592" bestFit="1" customWidth="1"/>
    <col min="6659" max="6659" width="9.375" style="592" bestFit="1" customWidth="1"/>
    <col min="6660" max="6660" width="11.25" style="592" bestFit="1" customWidth="1"/>
    <col min="6661" max="6661" width="10.25" style="592" bestFit="1" customWidth="1"/>
    <col min="6662" max="6663" width="6.75" style="592" bestFit="1" customWidth="1"/>
    <col min="6664" max="6664" width="8.5" style="592" bestFit="1" customWidth="1"/>
    <col min="6665" max="6666" width="10.25" style="592" bestFit="1" customWidth="1"/>
    <col min="6667" max="6668" width="6.75" style="592" bestFit="1" customWidth="1"/>
    <col min="6669" max="6670" width="11.25" style="592" bestFit="1" customWidth="1"/>
    <col min="6671" max="6671" width="10.25" style="592" bestFit="1" customWidth="1"/>
    <col min="6672" max="6673" width="6.75" style="592" bestFit="1" customWidth="1"/>
    <col min="6674" max="6674" width="9.375" style="592" bestFit="1" customWidth="1"/>
    <col min="6675" max="6675" width="11.25" style="592" bestFit="1" customWidth="1"/>
    <col min="6676" max="6676" width="10.25" style="592" bestFit="1" customWidth="1"/>
    <col min="6677" max="6677" width="7.875" style="592" customWidth="1"/>
    <col min="6678" max="6912" width="9" style="592"/>
    <col min="6913" max="6913" width="10.125" style="592" customWidth="1"/>
    <col min="6914" max="6914" width="6.75" style="592" bestFit="1" customWidth="1"/>
    <col min="6915" max="6915" width="9.375" style="592" bestFit="1" customWidth="1"/>
    <col min="6916" max="6916" width="11.25" style="592" bestFit="1" customWidth="1"/>
    <col min="6917" max="6917" width="10.25" style="592" bestFit="1" customWidth="1"/>
    <col min="6918" max="6919" width="6.75" style="592" bestFit="1" customWidth="1"/>
    <col min="6920" max="6920" width="8.5" style="592" bestFit="1" customWidth="1"/>
    <col min="6921" max="6922" width="10.25" style="592" bestFit="1" customWidth="1"/>
    <col min="6923" max="6924" width="6.75" style="592" bestFit="1" customWidth="1"/>
    <col min="6925" max="6926" width="11.25" style="592" bestFit="1" customWidth="1"/>
    <col min="6927" max="6927" width="10.25" style="592" bestFit="1" customWidth="1"/>
    <col min="6928" max="6929" width="6.75" style="592" bestFit="1" customWidth="1"/>
    <col min="6930" max="6930" width="9.375" style="592" bestFit="1" customWidth="1"/>
    <col min="6931" max="6931" width="11.25" style="592" bestFit="1" customWidth="1"/>
    <col min="6932" max="6932" width="10.25" style="592" bestFit="1" customWidth="1"/>
    <col min="6933" max="6933" width="7.875" style="592" customWidth="1"/>
    <col min="6934" max="7168" width="9" style="592"/>
    <col min="7169" max="7169" width="10.125" style="592" customWidth="1"/>
    <col min="7170" max="7170" width="6.75" style="592" bestFit="1" customWidth="1"/>
    <col min="7171" max="7171" width="9.375" style="592" bestFit="1" customWidth="1"/>
    <col min="7172" max="7172" width="11.25" style="592" bestFit="1" customWidth="1"/>
    <col min="7173" max="7173" width="10.25" style="592" bestFit="1" customWidth="1"/>
    <col min="7174" max="7175" width="6.75" style="592" bestFit="1" customWidth="1"/>
    <col min="7176" max="7176" width="8.5" style="592" bestFit="1" customWidth="1"/>
    <col min="7177" max="7178" width="10.25" style="592" bestFit="1" customWidth="1"/>
    <col min="7179" max="7180" width="6.75" style="592" bestFit="1" customWidth="1"/>
    <col min="7181" max="7182" width="11.25" style="592" bestFit="1" customWidth="1"/>
    <col min="7183" max="7183" width="10.25" style="592" bestFit="1" customWidth="1"/>
    <col min="7184" max="7185" width="6.75" style="592" bestFit="1" customWidth="1"/>
    <col min="7186" max="7186" width="9.375" style="592" bestFit="1" customWidth="1"/>
    <col min="7187" max="7187" width="11.25" style="592" bestFit="1" customWidth="1"/>
    <col min="7188" max="7188" width="10.25" style="592" bestFit="1" customWidth="1"/>
    <col min="7189" max="7189" width="7.875" style="592" customWidth="1"/>
    <col min="7190" max="7424" width="9" style="592"/>
    <col min="7425" max="7425" width="10.125" style="592" customWidth="1"/>
    <col min="7426" max="7426" width="6.75" style="592" bestFit="1" customWidth="1"/>
    <col min="7427" max="7427" width="9.375" style="592" bestFit="1" customWidth="1"/>
    <col min="7428" max="7428" width="11.25" style="592" bestFit="1" customWidth="1"/>
    <col min="7429" max="7429" width="10.25" style="592" bestFit="1" customWidth="1"/>
    <col min="7430" max="7431" width="6.75" style="592" bestFit="1" customWidth="1"/>
    <col min="7432" max="7432" width="8.5" style="592" bestFit="1" customWidth="1"/>
    <col min="7433" max="7434" width="10.25" style="592" bestFit="1" customWidth="1"/>
    <col min="7435" max="7436" width="6.75" style="592" bestFit="1" customWidth="1"/>
    <col min="7437" max="7438" width="11.25" style="592" bestFit="1" customWidth="1"/>
    <col min="7439" max="7439" width="10.25" style="592" bestFit="1" customWidth="1"/>
    <col min="7440" max="7441" width="6.75" style="592" bestFit="1" customWidth="1"/>
    <col min="7442" max="7442" width="9.375" style="592" bestFit="1" customWidth="1"/>
    <col min="7443" max="7443" width="11.25" style="592" bestFit="1" customWidth="1"/>
    <col min="7444" max="7444" width="10.25" style="592" bestFit="1" customWidth="1"/>
    <col min="7445" max="7445" width="7.875" style="592" customWidth="1"/>
    <col min="7446" max="7680" width="9" style="592"/>
    <col min="7681" max="7681" width="10.125" style="592" customWidth="1"/>
    <col min="7682" max="7682" width="6.75" style="592" bestFit="1" customWidth="1"/>
    <col min="7683" max="7683" width="9.375" style="592" bestFit="1" customWidth="1"/>
    <col min="7684" max="7684" width="11.25" style="592" bestFit="1" customWidth="1"/>
    <col min="7685" max="7685" width="10.25" style="592" bestFit="1" customWidth="1"/>
    <col min="7686" max="7687" width="6.75" style="592" bestFit="1" customWidth="1"/>
    <col min="7688" max="7688" width="8.5" style="592" bestFit="1" customWidth="1"/>
    <col min="7689" max="7690" width="10.25" style="592" bestFit="1" customWidth="1"/>
    <col min="7691" max="7692" width="6.75" style="592" bestFit="1" customWidth="1"/>
    <col min="7693" max="7694" width="11.25" style="592" bestFit="1" customWidth="1"/>
    <col min="7695" max="7695" width="10.25" style="592" bestFit="1" customWidth="1"/>
    <col min="7696" max="7697" width="6.75" style="592" bestFit="1" customWidth="1"/>
    <col min="7698" max="7698" width="9.375" style="592" bestFit="1" customWidth="1"/>
    <col min="7699" max="7699" width="11.25" style="592" bestFit="1" customWidth="1"/>
    <col min="7700" max="7700" width="10.25" style="592" bestFit="1" customWidth="1"/>
    <col min="7701" max="7701" width="7.875" style="592" customWidth="1"/>
    <col min="7702" max="7936" width="9" style="592"/>
    <col min="7937" max="7937" width="10.125" style="592" customWidth="1"/>
    <col min="7938" max="7938" width="6.75" style="592" bestFit="1" customWidth="1"/>
    <col min="7939" max="7939" width="9.375" style="592" bestFit="1" customWidth="1"/>
    <col min="7940" max="7940" width="11.25" style="592" bestFit="1" customWidth="1"/>
    <col min="7941" max="7941" width="10.25" style="592" bestFit="1" customWidth="1"/>
    <col min="7942" max="7943" width="6.75" style="592" bestFit="1" customWidth="1"/>
    <col min="7944" max="7944" width="8.5" style="592" bestFit="1" customWidth="1"/>
    <col min="7945" max="7946" width="10.25" style="592" bestFit="1" customWidth="1"/>
    <col min="7947" max="7948" width="6.75" style="592" bestFit="1" customWidth="1"/>
    <col min="7949" max="7950" width="11.25" style="592" bestFit="1" customWidth="1"/>
    <col min="7951" max="7951" width="10.25" style="592" bestFit="1" customWidth="1"/>
    <col min="7952" max="7953" width="6.75" style="592" bestFit="1" customWidth="1"/>
    <col min="7954" max="7954" width="9.375" style="592" bestFit="1" customWidth="1"/>
    <col min="7955" max="7955" width="11.25" style="592" bestFit="1" customWidth="1"/>
    <col min="7956" max="7956" width="10.25" style="592" bestFit="1" customWidth="1"/>
    <col min="7957" max="7957" width="7.875" style="592" customWidth="1"/>
    <col min="7958" max="8192" width="9" style="592"/>
    <col min="8193" max="8193" width="10.125" style="592" customWidth="1"/>
    <col min="8194" max="8194" width="6.75" style="592" bestFit="1" customWidth="1"/>
    <col min="8195" max="8195" width="9.375" style="592" bestFit="1" customWidth="1"/>
    <col min="8196" max="8196" width="11.25" style="592" bestFit="1" customWidth="1"/>
    <col min="8197" max="8197" width="10.25" style="592" bestFit="1" customWidth="1"/>
    <col min="8198" max="8199" width="6.75" style="592" bestFit="1" customWidth="1"/>
    <col min="8200" max="8200" width="8.5" style="592" bestFit="1" customWidth="1"/>
    <col min="8201" max="8202" width="10.25" style="592" bestFit="1" customWidth="1"/>
    <col min="8203" max="8204" width="6.75" style="592" bestFit="1" customWidth="1"/>
    <col min="8205" max="8206" width="11.25" style="592" bestFit="1" customWidth="1"/>
    <col min="8207" max="8207" width="10.25" style="592" bestFit="1" customWidth="1"/>
    <col min="8208" max="8209" width="6.75" style="592" bestFit="1" customWidth="1"/>
    <col min="8210" max="8210" width="9.375" style="592" bestFit="1" customWidth="1"/>
    <col min="8211" max="8211" width="11.25" style="592" bestFit="1" customWidth="1"/>
    <col min="8212" max="8212" width="10.25" style="592" bestFit="1" customWidth="1"/>
    <col min="8213" max="8213" width="7.875" style="592" customWidth="1"/>
    <col min="8214" max="8448" width="9" style="592"/>
    <col min="8449" max="8449" width="10.125" style="592" customWidth="1"/>
    <col min="8450" max="8450" width="6.75" style="592" bestFit="1" customWidth="1"/>
    <col min="8451" max="8451" width="9.375" style="592" bestFit="1" customWidth="1"/>
    <col min="8452" max="8452" width="11.25" style="592" bestFit="1" customWidth="1"/>
    <col min="8453" max="8453" width="10.25" style="592" bestFit="1" customWidth="1"/>
    <col min="8454" max="8455" width="6.75" style="592" bestFit="1" customWidth="1"/>
    <col min="8456" max="8456" width="8.5" style="592" bestFit="1" customWidth="1"/>
    <col min="8457" max="8458" width="10.25" style="592" bestFit="1" customWidth="1"/>
    <col min="8459" max="8460" width="6.75" style="592" bestFit="1" customWidth="1"/>
    <col min="8461" max="8462" width="11.25" style="592" bestFit="1" customWidth="1"/>
    <col min="8463" max="8463" width="10.25" style="592" bestFit="1" customWidth="1"/>
    <col min="8464" max="8465" width="6.75" style="592" bestFit="1" customWidth="1"/>
    <col min="8466" max="8466" width="9.375" style="592" bestFit="1" customWidth="1"/>
    <col min="8467" max="8467" width="11.25" style="592" bestFit="1" customWidth="1"/>
    <col min="8468" max="8468" width="10.25" style="592" bestFit="1" customWidth="1"/>
    <col min="8469" max="8469" width="7.875" style="592" customWidth="1"/>
    <col min="8470" max="8704" width="9" style="592"/>
    <col min="8705" max="8705" width="10.125" style="592" customWidth="1"/>
    <col min="8706" max="8706" width="6.75" style="592" bestFit="1" customWidth="1"/>
    <col min="8707" max="8707" width="9.375" style="592" bestFit="1" customWidth="1"/>
    <col min="8708" max="8708" width="11.25" style="592" bestFit="1" customWidth="1"/>
    <col min="8709" max="8709" width="10.25" style="592" bestFit="1" customWidth="1"/>
    <col min="8710" max="8711" width="6.75" style="592" bestFit="1" customWidth="1"/>
    <col min="8712" max="8712" width="8.5" style="592" bestFit="1" customWidth="1"/>
    <col min="8713" max="8714" width="10.25" style="592" bestFit="1" customWidth="1"/>
    <col min="8715" max="8716" width="6.75" style="592" bestFit="1" customWidth="1"/>
    <col min="8717" max="8718" width="11.25" style="592" bestFit="1" customWidth="1"/>
    <col min="8719" max="8719" width="10.25" style="592" bestFit="1" customWidth="1"/>
    <col min="8720" max="8721" width="6.75" style="592" bestFit="1" customWidth="1"/>
    <col min="8722" max="8722" width="9.375" style="592" bestFit="1" customWidth="1"/>
    <col min="8723" max="8723" width="11.25" style="592" bestFit="1" customWidth="1"/>
    <col min="8724" max="8724" width="10.25" style="592" bestFit="1" customWidth="1"/>
    <col min="8725" max="8725" width="7.875" style="592" customWidth="1"/>
    <col min="8726" max="8960" width="9" style="592"/>
    <col min="8961" max="8961" width="10.125" style="592" customWidth="1"/>
    <col min="8962" max="8962" width="6.75" style="592" bestFit="1" customWidth="1"/>
    <col min="8963" max="8963" width="9.375" style="592" bestFit="1" customWidth="1"/>
    <col min="8964" max="8964" width="11.25" style="592" bestFit="1" customWidth="1"/>
    <col min="8965" max="8965" width="10.25" style="592" bestFit="1" customWidth="1"/>
    <col min="8966" max="8967" width="6.75" style="592" bestFit="1" customWidth="1"/>
    <col min="8968" max="8968" width="8.5" style="592" bestFit="1" customWidth="1"/>
    <col min="8969" max="8970" width="10.25" style="592" bestFit="1" customWidth="1"/>
    <col min="8971" max="8972" width="6.75" style="592" bestFit="1" customWidth="1"/>
    <col min="8973" max="8974" width="11.25" style="592" bestFit="1" customWidth="1"/>
    <col min="8975" max="8975" width="10.25" style="592" bestFit="1" customWidth="1"/>
    <col min="8976" max="8977" width="6.75" style="592" bestFit="1" customWidth="1"/>
    <col min="8978" max="8978" width="9.375" style="592" bestFit="1" customWidth="1"/>
    <col min="8979" max="8979" width="11.25" style="592" bestFit="1" customWidth="1"/>
    <col min="8980" max="8980" width="10.25" style="592" bestFit="1" customWidth="1"/>
    <col min="8981" max="8981" width="7.875" style="592" customWidth="1"/>
    <col min="8982" max="9216" width="9" style="592"/>
    <col min="9217" max="9217" width="10.125" style="592" customWidth="1"/>
    <col min="9218" max="9218" width="6.75" style="592" bestFit="1" customWidth="1"/>
    <col min="9219" max="9219" width="9.375" style="592" bestFit="1" customWidth="1"/>
    <col min="9220" max="9220" width="11.25" style="592" bestFit="1" customWidth="1"/>
    <col min="9221" max="9221" width="10.25" style="592" bestFit="1" customWidth="1"/>
    <col min="9222" max="9223" width="6.75" style="592" bestFit="1" customWidth="1"/>
    <col min="9224" max="9224" width="8.5" style="592" bestFit="1" customWidth="1"/>
    <col min="9225" max="9226" width="10.25" style="592" bestFit="1" customWidth="1"/>
    <col min="9227" max="9228" width="6.75" style="592" bestFit="1" customWidth="1"/>
    <col min="9229" max="9230" width="11.25" style="592" bestFit="1" customWidth="1"/>
    <col min="9231" max="9231" width="10.25" style="592" bestFit="1" customWidth="1"/>
    <col min="9232" max="9233" width="6.75" style="592" bestFit="1" customWidth="1"/>
    <col min="9234" max="9234" width="9.375" style="592" bestFit="1" customWidth="1"/>
    <col min="9235" max="9235" width="11.25" style="592" bestFit="1" customWidth="1"/>
    <col min="9236" max="9236" width="10.25" style="592" bestFit="1" customWidth="1"/>
    <col min="9237" max="9237" width="7.875" style="592" customWidth="1"/>
    <col min="9238" max="9472" width="9" style="592"/>
    <col min="9473" max="9473" width="10.125" style="592" customWidth="1"/>
    <col min="9474" max="9474" width="6.75" style="592" bestFit="1" customWidth="1"/>
    <col min="9475" max="9475" width="9.375" style="592" bestFit="1" customWidth="1"/>
    <col min="9476" max="9476" width="11.25" style="592" bestFit="1" customWidth="1"/>
    <col min="9477" max="9477" width="10.25" style="592" bestFit="1" customWidth="1"/>
    <col min="9478" max="9479" width="6.75" style="592" bestFit="1" customWidth="1"/>
    <col min="9480" max="9480" width="8.5" style="592" bestFit="1" customWidth="1"/>
    <col min="9481" max="9482" width="10.25" style="592" bestFit="1" customWidth="1"/>
    <col min="9483" max="9484" width="6.75" style="592" bestFit="1" customWidth="1"/>
    <col min="9485" max="9486" width="11.25" style="592" bestFit="1" customWidth="1"/>
    <col min="9487" max="9487" width="10.25" style="592" bestFit="1" customWidth="1"/>
    <col min="9488" max="9489" width="6.75" style="592" bestFit="1" customWidth="1"/>
    <col min="9490" max="9490" width="9.375" style="592" bestFit="1" customWidth="1"/>
    <col min="9491" max="9491" width="11.25" style="592" bestFit="1" customWidth="1"/>
    <col min="9492" max="9492" width="10.25" style="592" bestFit="1" customWidth="1"/>
    <col min="9493" max="9493" width="7.875" style="592" customWidth="1"/>
    <col min="9494" max="9728" width="9" style="592"/>
    <col min="9729" max="9729" width="10.125" style="592" customWidth="1"/>
    <col min="9730" max="9730" width="6.75" style="592" bestFit="1" customWidth="1"/>
    <col min="9731" max="9731" width="9.375" style="592" bestFit="1" customWidth="1"/>
    <col min="9732" max="9732" width="11.25" style="592" bestFit="1" customWidth="1"/>
    <col min="9733" max="9733" width="10.25" style="592" bestFit="1" customWidth="1"/>
    <col min="9734" max="9735" width="6.75" style="592" bestFit="1" customWidth="1"/>
    <col min="9736" max="9736" width="8.5" style="592" bestFit="1" customWidth="1"/>
    <col min="9737" max="9738" width="10.25" style="592" bestFit="1" customWidth="1"/>
    <col min="9739" max="9740" width="6.75" style="592" bestFit="1" customWidth="1"/>
    <col min="9741" max="9742" width="11.25" style="592" bestFit="1" customWidth="1"/>
    <col min="9743" max="9743" width="10.25" style="592" bestFit="1" customWidth="1"/>
    <col min="9744" max="9745" width="6.75" style="592" bestFit="1" customWidth="1"/>
    <col min="9746" max="9746" width="9.375" style="592" bestFit="1" customWidth="1"/>
    <col min="9747" max="9747" width="11.25" style="592" bestFit="1" customWidth="1"/>
    <col min="9748" max="9748" width="10.25" style="592" bestFit="1" customWidth="1"/>
    <col min="9749" max="9749" width="7.875" style="592" customWidth="1"/>
    <col min="9750" max="9984" width="9" style="592"/>
    <col min="9985" max="9985" width="10.125" style="592" customWidth="1"/>
    <col min="9986" max="9986" width="6.75" style="592" bestFit="1" customWidth="1"/>
    <col min="9987" max="9987" width="9.375" style="592" bestFit="1" customWidth="1"/>
    <col min="9988" max="9988" width="11.25" style="592" bestFit="1" customWidth="1"/>
    <col min="9989" max="9989" width="10.25" style="592" bestFit="1" customWidth="1"/>
    <col min="9990" max="9991" width="6.75" style="592" bestFit="1" customWidth="1"/>
    <col min="9992" max="9992" width="8.5" style="592" bestFit="1" customWidth="1"/>
    <col min="9993" max="9994" width="10.25" style="592" bestFit="1" customWidth="1"/>
    <col min="9995" max="9996" width="6.75" style="592" bestFit="1" customWidth="1"/>
    <col min="9997" max="9998" width="11.25" style="592" bestFit="1" customWidth="1"/>
    <col min="9999" max="9999" width="10.25" style="592" bestFit="1" customWidth="1"/>
    <col min="10000" max="10001" width="6.75" style="592" bestFit="1" customWidth="1"/>
    <col min="10002" max="10002" width="9.375" style="592" bestFit="1" customWidth="1"/>
    <col min="10003" max="10003" width="11.25" style="592" bestFit="1" customWidth="1"/>
    <col min="10004" max="10004" width="10.25" style="592" bestFit="1" customWidth="1"/>
    <col min="10005" max="10005" width="7.875" style="592" customWidth="1"/>
    <col min="10006" max="10240" width="9" style="592"/>
    <col min="10241" max="10241" width="10.125" style="592" customWidth="1"/>
    <col min="10242" max="10242" width="6.75" style="592" bestFit="1" customWidth="1"/>
    <col min="10243" max="10243" width="9.375" style="592" bestFit="1" customWidth="1"/>
    <col min="10244" max="10244" width="11.25" style="592" bestFit="1" customWidth="1"/>
    <col min="10245" max="10245" width="10.25" style="592" bestFit="1" customWidth="1"/>
    <col min="10246" max="10247" width="6.75" style="592" bestFit="1" customWidth="1"/>
    <col min="10248" max="10248" width="8.5" style="592" bestFit="1" customWidth="1"/>
    <col min="10249" max="10250" width="10.25" style="592" bestFit="1" customWidth="1"/>
    <col min="10251" max="10252" width="6.75" style="592" bestFit="1" customWidth="1"/>
    <col min="10253" max="10254" width="11.25" style="592" bestFit="1" customWidth="1"/>
    <col min="10255" max="10255" width="10.25" style="592" bestFit="1" customWidth="1"/>
    <col min="10256" max="10257" width="6.75" style="592" bestFit="1" customWidth="1"/>
    <col min="10258" max="10258" width="9.375" style="592" bestFit="1" customWidth="1"/>
    <col min="10259" max="10259" width="11.25" style="592" bestFit="1" customWidth="1"/>
    <col min="10260" max="10260" width="10.25" style="592" bestFit="1" customWidth="1"/>
    <col min="10261" max="10261" width="7.875" style="592" customWidth="1"/>
    <col min="10262" max="10496" width="9" style="592"/>
    <col min="10497" max="10497" width="10.125" style="592" customWidth="1"/>
    <col min="10498" max="10498" width="6.75" style="592" bestFit="1" customWidth="1"/>
    <col min="10499" max="10499" width="9.375" style="592" bestFit="1" customWidth="1"/>
    <col min="10500" max="10500" width="11.25" style="592" bestFit="1" customWidth="1"/>
    <col min="10501" max="10501" width="10.25" style="592" bestFit="1" customWidth="1"/>
    <col min="10502" max="10503" width="6.75" style="592" bestFit="1" customWidth="1"/>
    <col min="10504" max="10504" width="8.5" style="592" bestFit="1" customWidth="1"/>
    <col min="10505" max="10506" width="10.25" style="592" bestFit="1" customWidth="1"/>
    <col min="10507" max="10508" width="6.75" style="592" bestFit="1" customWidth="1"/>
    <col min="10509" max="10510" width="11.25" style="592" bestFit="1" customWidth="1"/>
    <col min="10511" max="10511" width="10.25" style="592" bestFit="1" customWidth="1"/>
    <col min="10512" max="10513" width="6.75" style="592" bestFit="1" customWidth="1"/>
    <col min="10514" max="10514" width="9.375" style="592" bestFit="1" customWidth="1"/>
    <col min="10515" max="10515" width="11.25" style="592" bestFit="1" customWidth="1"/>
    <col min="10516" max="10516" width="10.25" style="592" bestFit="1" customWidth="1"/>
    <col min="10517" max="10517" width="7.875" style="592" customWidth="1"/>
    <col min="10518" max="10752" width="9" style="592"/>
    <col min="10753" max="10753" width="10.125" style="592" customWidth="1"/>
    <col min="10754" max="10754" width="6.75" style="592" bestFit="1" customWidth="1"/>
    <col min="10755" max="10755" width="9.375" style="592" bestFit="1" customWidth="1"/>
    <col min="10756" max="10756" width="11.25" style="592" bestFit="1" customWidth="1"/>
    <col min="10757" max="10757" width="10.25" style="592" bestFit="1" customWidth="1"/>
    <col min="10758" max="10759" width="6.75" style="592" bestFit="1" customWidth="1"/>
    <col min="10760" max="10760" width="8.5" style="592" bestFit="1" customWidth="1"/>
    <col min="10761" max="10762" width="10.25" style="592" bestFit="1" customWidth="1"/>
    <col min="10763" max="10764" width="6.75" style="592" bestFit="1" customWidth="1"/>
    <col min="10765" max="10766" width="11.25" style="592" bestFit="1" customWidth="1"/>
    <col min="10767" max="10767" width="10.25" style="592" bestFit="1" customWidth="1"/>
    <col min="10768" max="10769" width="6.75" style="592" bestFit="1" customWidth="1"/>
    <col min="10770" max="10770" width="9.375" style="592" bestFit="1" customWidth="1"/>
    <col min="10771" max="10771" width="11.25" style="592" bestFit="1" customWidth="1"/>
    <col min="10772" max="10772" width="10.25" style="592" bestFit="1" customWidth="1"/>
    <col min="10773" max="10773" width="7.875" style="592" customWidth="1"/>
    <col min="10774" max="11008" width="9" style="592"/>
    <col min="11009" max="11009" width="10.125" style="592" customWidth="1"/>
    <col min="11010" max="11010" width="6.75" style="592" bestFit="1" customWidth="1"/>
    <col min="11011" max="11011" width="9.375" style="592" bestFit="1" customWidth="1"/>
    <col min="11012" max="11012" width="11.25" style="592" bestFit="1" customWidth="1"/>
    <col min="11013" max="11013" width="10.25" style="592" bestFit="1" customWidth="1"/>
    <col min="11014" max="11015" width="6.75" style="592" bestFit="1" customWidth="1"/>
    <col min="11016" max="11016" width="8.5" style="592" bestFit="1" customWidth="1"/>
    <col min="11017" max="11018" width="10.25" style="592" bestFit="1" customWidth="1"/>
    <col min="11019" max="11020" width="6.75" style="592" bestFit="1" customWidth="1"/>
    <col min="11021" max="11022" width="11.25" style="592" bestFit="1" customWidth="1"/>
    <col min="11023" max="11023" width="10.25" style="592" bestFit="1" customWidth="1"/>
    <col min="11024" max="11025" width="6.75" style="592" bestFit="1" customWidth="1"/>
    <col min="11026" max="11026" width="9.375" style="592" bestFit="1" customWidth="1"/>
    <col min="11027" max="11027" width="11.25" style="592" bestFit="1" customWidth="1"/>
    <col min="11028" max="11028" width="10.25" style="592" bestFit="1" customWidth="1"/>
    <col min="11029" max="11029" width="7.875" style="592" customWidth="1"/>
    <col min="11030" max="11264" width="9" style="592"/>
    <col min="11265" max="11265" width="10.125" style="592" customWidth="1"/>
    <col min="11266" max="11266" width="6.75" style="592" bestFit="1" customWidth="1"/>
    <col min="11267" max="11267" width="9.375" style="592" bestFit="1" customWidth="1"/>
    <col min="11268" max="11268" width="11.25" style="592" bestFit="1" customWidth="1"/>
    <col min="11269" max="11269" width="10.25" style="592" bestFit="1" customWidth="1"/>
    <col min="11270" max="11271" width="6.75" style="592" bestFit="1" customWidth="1"/>
    <col min="11272" max="11272" width="8.5" style="592" bestFit="1" customWidth="1"/>
    <col min="11273" max="11274" width="10.25" style="592" bestFit="1" customWidth="1"/>
    <col min="11275" max="11276" width="6.75" style="592" bestFit="1" customWidth="1"/>
    <col min="11277" max="11278" width="11.25" style="592" bestFit="1" customWidth="1"/>
    <col min="11279" max="11279" width="10.25" style="592" bestFit="1" customWidth="1"/>
    <col min="11280" max="11281" width="6.75" style="592" bestFit="1" customWidth="1"/>
    <col min="11282" max="11282" width="9.375" style="592" bestFit="1" customWidth="1"/>
    <col min="11283" max="11283" width="11.25" style="592" bestFit="1" customWidth="1"/>
    <col min="11284" max="11284" width="10.25" style="592" bestFit="1" customWidth="1"/>
    <col min="11285" max="11285" width="7.875" style="592" customWidth="1"/>
    <col min="11286" max="11520" width="9" style="592"/>
    <col min="11521" max="11521" width="10.125" style="592" customWidth="1"/>
    <col min="11522" max="11522" width="6.75" style="592" bestFit="1" customWidth="1"/>
    <col min="11523" max="11523" width="9.375" style="592" bestFit="1" customWidth="1"/>
    <col min="11524" max="11524" width="11.25" style="592" bestFit="1" customWidth="1"/>
    <col min="11525" max="11525" width="10.25" style="592" bestFit="1" customWidth="1"/>
    <col min="11526" max="11527" width="6.75" style="592" bestFit="1" customWidth="1"/>
    <col min="11528" max="11528" width="8.5" style="592" bestFit="1" customWidth="1"/>
    <col min="11529" max="11530" width="10.25" style="592" bestFit="1" customWidth="1"/>
    <col min="11531" max="11532" width="6.75" style="592" bestFit="1" customWidth="1"/>
    <col min="11533" max="11534" width="11.25" style="592" bestFit="1" customWidth="1"/>
    <col min="11535" max="11535" width="10.25" style="592" bestFit="1" customWidth="1"/>
    <col min="11536" max="11537" width="6.75" style="592" bestFit="1" customWidth="1"/>
    <col min="11538" max="11538" width="9.375" style="592" bestFit="1" customWidth="1"/>
    <col min="11539" max="11539" width="11.25" style="592" bestFit="1" customWidth="1"/>
    <col min="11540" max="11540" width="10.25" style="592" bestFit="1" customWidth="1"/>
    <col min="11541" max="11541" width="7.875" style="592" customWidth="1"/>
    <col min="11542" max="11776" width="9" style="592"/>
    <col min="11777" max="11777" width="10.125" style="592" customWidth="1"/>
    <col min="11778" max="11778" width="6.75" style="592" bestFit="1" customWidth="1"/>
    <col min="11779" max="11779" width="9.375" style="592" bestFit="1" customWidth="1"/>
    <col min="11780" max="11780" width="11.25" style="592" bestFit="1" customWidth="1"/>
    <col min="11781" max="11781" width="10.25" style="592" bestFit="1" customWidth="1"/>
    <col min="11782" max="11783" width="6.75" style="592" bestFit="1" customWidth="1"/>
    <col min="11784" max="11784" width="8.5" style="592" bestFit="1" customWidth="1"/>
    <col min="11785" max="11786" width="10.25" style="592" bestFit="1" customWidth="1"/>
    <col min="11787" max="11788" width="6.75" style="592" bestFit="1" customWidth="1"/>
    <col min="11789" max="11790" width="11.25" style="592" bestFit="1" customWidth="1"/>
    <col min="11791" max="11791" width="10.25" style="592" bestFit="1" customWidth="1"/>
    <col min="11792" max="11793" width="6.75" style="592" bestFit="1" customWidth="1"/>
    <col min="11794" max="11794" width="9.375" style="592" bestFit="1" customWidth="1"/>
    <col min="11795" max="11795" width="11.25" style="592" bestFit="1" customWidth="1"/>
    <col min="11796" max="11796" width="10.25" style="592" bestFit="1" customWidth="1"/>
    <col min="11797" max="11797" width="7.875" style="592" customWidth="1"/>
    <col min="11798" max="12032" width="9" style="592"/>
    <col min="12033" max="12033" width="10.125" style="592" customWidth="1"/>
    <col min="12034" max="12034" width="6.75" style="592" bestFit="1" customWidth="1"/>
    <col min="12035" max="12035" width="9.375" style="592" bestFit="1" customWidth="1"/>
    <col min="12036" max="12036" width="11.25" style="592" bestFit="1" customWidth="1"/>
    <col min="12037" max="12037" width="10.25" style="592" bestFit="1" customWidth="1"/>
    <col min="12038" max="12039" width="6.75" style="592" bestFit="1" customWidth="1"/>
    <col min="12040" max="12040" width="8.5" style="592" bestFit="1" customWidth="1"/>
    <col min="12041" max="12042" width="10.25" style="592" bestFit="1" customWidth="1"/>
    <col min="12043" max="12044" width="6.75" style="592" bestFit="1" customWidth="1"/>
    <col min="12045" max="12046" width="11.25" style="592" bestFit="1" customWidth="1"/>
    <col min="12047" max="12047" width="10.25" style="592" bestFit="1" customWidth="1"/>
    <col min="12048" max="12049" width="6.75" style="592" bestFit="1" customWidth="1"/>
    <col min="12050" max="12050" width="9.375" style="592" bestFit="1" customWidth="1"/>
    <col min="12051" max="12051" width="11.25" style="592" bestFit="1" customWidth="1"/>
    <col min="12052" max="12052" width="10.25" style="592" bestFit="1" customWidth="1"/>
    <col min="12053" max="12053" width="7.875" style="592" customWidth="1"/>
    <col min="12054" max="12288" width="9" style="592"/>
    <col min="12289" max="12289" width="10.125" style="592" customWidth="1"/>
    <col min="12290" max="12290" width="6.75" style="592" bestFit="1" customWidth="1"/>
    <col min="12291" max="12291" width="9.375" style="592" bestFit="1" customWidth="1"/>
    <col min="12292" max="12292" width="11.25" style="592" bestFit="1" customWidth="1"/>
    <col min="12293" max="12293" width="10.25" style="592" bestFit="1" customWidth="1"/>
    <col min="12294" max="12295" width="6.75" style="592" bestFit="1" customWidth="1"/>
    <col min="12296" max="12296" width="8.5" style="592" bestFit="1" customWidth="1"/>
    <col min="12297" max="12298" width="10.25" style="592" bestFit="1" customWidth="1"/>
    <col min="12299" max="12300" width="6.75" style="592" bestFit="1" customWidth="1"/>
    <col min="12301" max="12302" width="11.25" style="592" bestFit="1" customWidth="1"/>
    <col min="12303" max="12303" width="10.25" style="592" bestFit="1" customWidth="1"/>
    <col min="12304" max="12305" width="6.75" style="592" bestFit="1" customWidth="1"/>
    <col min="12306" max="12306" width="9.375" style="592" bestFit="1" customWidth="1"/>
    <col min="12307" max="12307" width="11.25" style="592" bestFit="1" customWidth="1"/>
    <col min="12308" max="12308" width="10.25" style="592" bestFit="1" customWidth="1"/>
    <col min="12309" max="12309" width="7.875" style="592" customWidth="1"/>
    <col min="12310" max="12544" width="9" style="592"/>
    <col min="12545" max="12545" width="10.125" style="592" customWidth="1"/>
    <col min="12546" max="12546" width="6.75" style="592" bestFit="1" customWidth="1"/>
    <col min="12547" max="12547" width="9.375" style="592" bestFit="1" customWidth="1"/>
    <col min="12548" max="12548" width="11.25" style="592" bestFit="1" customWidth="1"/>
    <col min="12549" max="12549" width="10.25" style="592" bestFit="1" customWidth="1"/>
    <col min="12550" max="12551" width="6.75" style="592" bestFit="1" customWidth="1"/>
    <col min="12552" max="12552" width="8.5" style="592" bestFit="1" customWidth="1"/>
    <col min="12553" max="12554" width="10.25" style="592" bestFit="1" customWidth="1"/>
    <col min="12555" max="12556" width="6.75" style="592" bestFit="1" customWidth="1"/>
    <col min="12557" max="12558" width="11.25" style="592" bestFit="1" customWidth="1"/>
    <col min="12559" max="12559" width="10.25" style="592" bestFit="1" customWidth="1"/>
    <col min="12560" max="12561" width="6.75" style="592" bestFit="1" customWidth="1"/>
    <col min="12562" max="12562" width="9.375" style="592" bestFit="1" customWidth="1"/>
    <col min="12563" max="12563" width="11.25" style="592" bestFit="1" customWidth="1"/>
    <col min="12564" max="12564" width="10.25" style="592" bestFit="1" customWidth="1"/>
    <col min="12565" max="12565" width="7.875" style="592" customWidth="1"/>
    <col min="12566" max="12800" width="9" style="592"/>
    <col min="12801" max="12801" width="10.125" style="592" customWidth="1"/>
    <col min="12802" max="12802" width="6.75" style="592" bestFit="1" customWidth="1"/>
    <col min="12803" max="12803" width="9.375" style="592" bestFit="1" customWidth="1"/>
    <col min="12804" max="12804" width="11.25" style="592" bestFit="1" customWidth="1"/>
    <col min="12805" max="12805" width="10.25" style="592" bestFit="1" customWidth="1"/>
    <col min="12806" max="12807" width="6.75" style="592" bestFit="1" customWidth="1"/>
    <col min="12808" max="12808" width="8.5" style="592" bestFit="1" customWidth="1"/>
    <col min="12809" max="12810" width="10.25" style="592" bestFit="1" customWidth="1"/>
    <col min="12811" max="12812" width="6.75" style="592" bestFit="1" customWidth="1"/>
    <col min="12813" max="12814" width="11.25" style="592" bestFit="1" customWidth="1"/>
    <col min="12815" max="12815" width="10.25" style="592" bestFit="1" customWidth="1"/>
    <col min="12816" max="12817" width="6.75" style="592" bestFit="1" customWidth="1"/>
    <col min="12818" max="12818" width="9.375" style="592" bestFit="1" customWidth="1"/>
    <col min="12819" max="12819" width="11.25" style="592" bestFit="1" customWidth="1"/>
    <col min="12820" max="12820" width="10.25" style="592" bestFit="1" customWidth="1"/>
    <col min="12821" max="12821" width="7.875" style="592" customWidth="1"/>
    <col min="12822" max="13056" width="9" style="592"/>
    <col min="13057" max="13057" width="10.125" style="592" customWidth="1"/>
    <col min="13058" max="13058" width="6.75" style="592" bestFit="1" customWidth="1"/>
    <col min="13059" max="13059" width="9.375" style="592" bestFit="1" customWidth="1"/>
    <col min="13060" max="13060" width="11.25" style="592" bestFit="1" customWidth="1"/>
    <col min="13061" max="13061" width="10.25" style="592" bestFit="1" customWidth="1"/>
    <col min="13062" max="13063" width="6.75" style="592" bestFit="1" customWidth="1"/>
    <col min="13064" max="13064" width="8.5" style="592" bestFit="1" customWidth="1"/>
    <col min="13065" max="13066" width="10.25" style="592" bestFit="1" customWidth="1"/>
    <col min="13067" max="13068" width="6.75" style="592" bestFit="1" customWidth="1"/>
    <col min="13069" max="13070" width="11.25" style="592" bestFit="1" customWidth="1"/>
    <col min="13071" max="13071" width="10.25" style="592" bestFit="1" customWidth="1"/>
    <col min="13072" max="13073" width="6.75" style="592" bestFit="1" customWidth="1"/>
    <col min="13074" max="13074" width="9.375" style="592" bestFit="1" customWidth="1"/>
    <col min="13075" max="13075" width="11.25" style="592" bestFit="1" customWidth="1"/>
    <col min="13076" max="13076" width="10.25" style="592" bestFit="1" customWidth="1"/>
    <col min="13077" max="13077" width="7.875" style="592" customWidth="1"/>
    <col min="13078" max="13312" width="9" style="592"/>
    <col min="13313" max="13313" width="10.125" style="592" customWidth="1"/>
    <col min="13314" max="13314" width="6.75" style="592" bestFit="1" customWidth="1"/>
    <col min="13315" max="13315" width="9.375" style="592" bestFit="1" customWidth="1"/>
    <col min="13316" max="13316" width="11.25" style="592" bestFit="1" customWidth="1"/>
    <col min="13317" max="13317" width="10.25" style="592" bestFit="1" customWidth="1"/>
    <col min="13318" max="13319" width="6.75" style="592" bestFit="1" customWidth="1"/>
    <col min="13320" max="13320" width="8.5" style="592" bestFit="1" customWidth="1"/>
    <col min="13321" max="13322" width="10.25" style="592" bestFit="1" customWidth="1"/>
    <col min="13323" max="13324" width="6.75" style="592" bestFit="1" customWidth="1"/>
    <col min="13325" max="13326" width="11.25" style="592" bestFit="1" customWidth="1"/>
    <col min="13327" max="13327" width="10.25" style="592" bestFit="1" customWidth="1"/>
    <col min="13328" max="13329" width="6.75" style="592" bestFit="1" customWidth="1"/>
    <col min="13330" max="13330" width="9.375" style="592" bestFit="1" customWidth="1"/>
    <col min="13331" max="13331" width="11.25" style="592" bestFit="1" customWidth="1"/>
    <col min="13332" max="13332" width="10.25" style="592" bestFit="1" customWidth="1"/>
    <col min="13333" max="13333" width="7.875" style="592" customWidth="1"/>
    <col min="13334" max="13568" width="9" style="592"/>
    <col min="13569" max="13569" width="10.125" style="592" customWidth="1"/>
    <col min="13570" max="13570" width="6.75" style="592" bestFit="1" customWidth="1"/>
    <col min="13571" max="13571" width="9.375" style="592" bestFit="1" customWidth="1"/>
    <col min="13572" max="13572" width="11.25" style="592" bestFit="1" customWidth="1"/>
    <col min="13573" max="13573" width="10.25" style="592" bestFit="1" customWidth="1"/>
    <col min="13574" max="13575" width="6.75" style="592" bestFit="1" customWidth="1"/>
    <col min="13576" max="13576" width="8.5" style="592" bestFit="1" customWidth="1"/>
    <col min="13577" max="13578" width="10.25" style="592" bestFit="1" customWidth="1"/>
    <col min="13579" max="13580" width="6.75" style="592" bestFit="1" customWidth="1"/>
    <col min="13581" max="13582" width="11.25" style="592" bestFit="1" customWidth="1"/>
    <col min="13583" max="13583" width="10.25" style="592" bestFit="1" customWidth="1"/>
    <col min="13584" max="13585" width="6.75" style="592" bestFit="1" customWidth="1"/>
    <col min="13586" max="13586" width="9.375" style="592" bestFit="1" customWidth="1"/>
    <col min="13587" max="13587" width="11.25" style="592" bestFit="1" customWidth="1"/>
    <col min="13588" max="13588" width="10.25" style="592" bestFit="1" customWidth="1"/>
    <col min="13589" max="13589" width="7.875" style="592" customWidth="1"/>
    <col min="13590" max="13824" width="9" style="592"/>
    <col min="13825" max="13825" width="10.125" style="592" customWidth="1"/>
    <col min="13826" max="13826" width="6.75" style="592" bestFit="1" customWidth="1"/>
    <col min="13827" max="13827" width="9.375" style="592" bestFit="1" customWidth="1"/>
    <col min="13828" max="13828" width="11.25" style="592" bestFit="1" customWidth="1"/>
    <col min="13829" max="13829" width="10.25" style="592" bestFit="1" customWidth="1"/>
    <col min="13830" max="13831" width="6.75" style="592" bestFit="1" customWidth="1"/>
    <col min="13832" max="13832" width="8.5" style="592" bestFit="1" customWidth="1"/>
    <col min="13833" max="13834" width="10.25" style="592" bestFit="1" customWidth="1"/>
    <col min="13835" max="13836" width="6.75" style="592" bestFit="1" customWidth="1"/>
    <col min="13837" max="13838" width="11.25" style="592" bestFit="1" customWidth="1"/>
    <col min="13839" max="13839" width="10.25" style="592" bestFit="1" customWidth="1"/>
    <col min="13840" max="13841" width="6.75" style="592" bestFit="1" customWidth="1"/>
    <col min="13842" max="13842" width="9.375" style="592" bestFit="1" customWidth="1"/>
    <col min="13843" max="13843" width="11.25" style="592" bestFit="1" customWidth="1"/>
    <col min="13844" max="13844" width="10.25" style="592" bestFit="1" customWidth="1"/>
    <col min="13845" max="13845" width="7.875" style="592" customWidth="1"/>
    <col min="13846" max="14080" width="9" style="592"/>
    <col min="14081" max="14081" width="10.125" style="592" customWidth="1"/>
    <col min="14082" max="14082" width="6.75" style="592" bestFit="1" customWidth="1"/>
    <col min="14083" max="14083" width="9.375" style="592" bestFit="1" customWidth="1"/>
    <col min="14084" max="14084" width="11.25" style="592" bestFit="1" customWidth="1"/>
    <col min="14085" max="14085" width="10.25" style="592" bestFit="1" customWidth="1"/>
    <col min="14086" max="14087" width="6.75" style="592" bestFit="1" customWidth="1"/>
    <col min="14088" max="14088" width="8.5" style="592" bestFit="1" customWidth="1"/>
    <col min="14089" max="14090" width="10.25" style="592" bestFit="1" customWidth="1"/>
    <col min="14091" max="14092" width="6.75" style="592" bestFit="1" customWidth="1"/>
    <col min="14093" max="14094" width="11.25" style="592" bestFit="1" customWidth="1"/>
    <col min="14095" max="14095" width="10.25" style="592" bestFit="1" customWidth="1"/>
    <col min="14096" max="14097" width="6.75" style="592" bestFit="1" customWidth="1"/>
    <col min="14098" max="14098" width="9.375" style="592" bestFit="1" customWidth="1"/>
    <col min="14099" max="14099" width="11.25" style="592" bestFit="1" customWidth="1"/>
    <col min="14100" max="14100" width="10.25" style="592" bestFit="1" customWidth="1"/>
    <col min="14101" max="14101" width="7.875" style="592" customWidth="1"/>
    <col min="14102" max="14336" width="9" style="592"/>
    <col min="14337" max="14337" width="10.125" style="592" customWidth="1"/>
    <col min="14338" max="14338" width="6.75" style="592" bestFit="1" customWidth="1"/>
    <col min="14339" max="14339" width="9.375" style="592" bestFit="1" customWidth="1"/>
    <col min="14340" max="14340" width="11.25" style="592" bestFit="1" customWidth="1"/>
    <col min="14341" max="14341" width="10.25" style="592" bestFit="1" customWidth="1"/>
    <col min="14342" max="14343" width="6.75" style="592" bestFit="1" customWidth="1"/>
    <col min="14344" max="14344" width="8.5" style="592" bestFit="1" customWidth="1"/>
    <col min="14345" max="14346" width="10.25" style="592" bestFit="1" customWidth="1"/>
    <col min="14347" max="14348" width="6.75" style="592" bestFit="1" customWidth="1"/>
    <col min="14349" max="14350" width="11.25" style="592" bestFit="1" customWidth="1"/>
    <col min="14351" max="14351" width="10.25" style="592" bestFit="1" customWidth="1"/>
    <col min="14352" max="14353" width="6.75" style="592" bestFit="1" customWidth="1"/>
    <col min="14354" max="14354" width="9.375" style="592" bestFit="1" customWidth="1"/>
    <col min="14355" max="14355" width="11.25" style="592" bestFit="1" customWidth="1"/>
    <col min="14356" max="14356" width="10.25" style="592" bestFit="1" customWidth="1"/>
    <col min="14357" max="14357" width="7.875" style="592" customWidth="1"/>
    <col min="14358" max="14592" width="9" style="592"/>
    <col min="14593" max="14593" width="10.125" style="592" customWidth="1"/>
    <col min="14594" max="14594" width="6.75" style="592" bestFit="1" customWidth="1"/>
    <col min="14595" max="14595" width="9.375" style="592" bestFit="1" customWidth="1"/>
    <col min="14596" max="14596" width="11.25" style="592" bestFit="1" customWidth="1"/>
    <col min="14597" max="14597" width="10.25" style="592" bestFit="1" customWidth="1"/>
    <col min="14598" max="14599" width="6.75" style="592" bestFit="1" customWidth="1"/>
    <col min="14600" max="14600" width="8.5" style="592" bestFit="1" customWidth="1"/>
    <col min="14601" max="14602" width="10.25" style="592" bestFit="1" customWidth="1"/>
    <col min="14603" max="14604" width="6.75" style="592" bestFit="1" customWidth="1"/>
    <col min="14605" max="14606" width="11.25" style="592" bestFit="1" customWidth="1"/>
    <col min="14607" max="14607" width="10.25" style="592" bestFit="1" customWidth="1"/>
    <col min="14608" max="14609" width="6.75" style="592" bestFit="1" customWidth="1"/>
    <col min="14610" max="14610" width="9.375" style="592" bestFit="1" customWidth="1"/>
    <col min="14611" max="14611" width="11.25" style="592" bestFit="1" customWidth="1"/>
    <col min="14612" max="14612" width="10.25" style="592" bestFit="1" customWidth="1"/>
    <col min="14613" max="14613" width="7.875" style="592" customWidth="1"/>
    <col min="14614" max="14848" width="9" style="592"/>
    <col min="14849" max="14849" width="10.125" style="592" customWidth="1"/>
    <col min="14850" max="14850" width="6.75" style="592" bestFit="1" customWidth="1"/>
    <col min="14851" max="14851" width="9.375" style="592" bestFit="1" customWidth="1"/>
    <col min="14852" max="14852" width="11.25" style="592" bestFit="1" customWidth="1"/>
    <col min="14853" max="14853" width="10.25" style="592" bestFit="1" customWidth="1"/>
    <col min="14854" max="14855" width="6.75" style="592" bestFit="1" customWidth="1"/>
    <col min="14856" max="14856" width="8.5" style="592" bestFit="1" customWidth="1"/>
    <col min="14857" max="14858" width="10.25" style="592" bestFit="1" customWidth="1"/>
    <col min="14859" max="14860" width="6.75" style="592" bestFit="1" customWidth="1"/>
    <col min="14861" max="14862" width="11.25" style="592" bestFit="1" customWidth="1"/>
    <col min="14863" max="14863" width="10.25" style="592" bestFit="1" customWidth="1"/>
    <col min="14864" max="14865" width="6.75" style="592" bestFit="1" customWidth="1"/>
    <col min="14866" max="14866" width="9.375" style="592" bestFit="1" customWidth="1"/>
    <col min="14867" max="14867" width="11.25" style="592" bestFit="1" customWidth="1"/>
    <col min="14868" max="14868" width="10.25" style="592" bestFit="1" customWidth="1"/>
    <col min="14869" max="14869" width="7.875" style="592" customWidth="1"/>
    <col min="14870" max="15104" width="9" style="592"/>
    <col min="15105" max="15105" width="10.125" style="592" customWidth="1"/>
    <col min="15106" max="15106" width="6.75" style="592" bestFit="1" customWidth="1"/>
    <col min="15107" max="15107" width="9.375" style="592" bestFit="1" customWidth="1"/>
    <col min="15108" max="15108" width="11.25" style="592" bestFit="1" customWidth="1"/>
    <col min="15109" max="15109" width="10.25" style="592" bestFit="1" customWidth="1"/>
    <col min="15110" max="15111" width="6.75" style="592" bestFit="1" customWidth="1"/>
    <col min="15112" max="15112" width="8.5" style="592" bestFit="1" customWidth="1"/>
    <col min="15113" max="15114" width="10.25" style="592" bestFit="1" customWidth="1"/>
    <col min="15115" max="15116" width="6.75" style="592" bestFit="1" customWidth="1"/>
    <col min="15117" max="15118" width="11.25" style="592" bestFit="1" customWidth="1"/>
    <col min="15119" max="15119" width="10.25" style="592" bestFit="1" customWidth="1"/>
    <col min="15120" max="15121" width="6.75" style="592" bestFit="1" customWidth="1"/>
    <col min="15122" max="15122" width="9.375" style="592" bestFit="1" customWidth="1"/>
    <col min="15123" max="15123" width="11.25" style="592" bestFit="1" customWidth="1"/>
    <col min="15124" max="15124" width="10.25" style="592" bestFit="1" customWidth="1"/>
    <col min="15125" max="15125" width="7.875" style="592" customWidth="1"/>
    <col min="15126" max="15360" width="9" style="592"/>
    <col min="15361" max="15361" width="10.125" style="592" customWidth="1"/>
    <col min="15362" max="15362" width="6.75" style="592" bestFit="1" customWidth="1"/>
    <col min="15363" max="15363" width="9.375" style="592" bestFit="1" customWidth="1"/>
    <col min="15364" max="15364" width="11.25" style="592" bestFit="1" customWidth="1"/>
    <col min="15365" max="15365" width="10.25" style="592" bestFit="1" customWidth="1"/>
    <col min="15366" max="15367" width="6.75" style="592" bestFit="1" customWidth="1"/>
    <col min="15368" max="15368" width="8.5" style="592" bestFit="1" customWidth="1"/>
    <col min="15369" max="15370" width="10.25" style="592" bestFit="1" customWidth="1"/>
    <col min="15371" max="15372" width="6.75" style="592" bestFit="1" customWidth="1"/>
    <col min="15373" max="15374" width="11.25" style="592" bestFit="1" customWidth="1"/>
    <col min="15375" max="15375" width="10.25" style="592" bestFit="1" customWidth="1"/>
    <col min="15376" max="15377" width="6.75" style="592" bestFit="1" customWidth="1"/>
    <col min="15378" max="15378" width="9.375" style="592" bestFit="1" customWidth="1"/>
    <col min="15379" max="15379" width="11.25" style="592" bestFit="1" customWidth="1"/>
    <col min="15380" max="15380" width="10.25" style="592" bestFit="1" customWidth="1"/>
    <col min="15381" max="15381" width="7.875" style="592" customWidth="1"/>
    <col min="15382" max="15616" width="9" style="592"/>
    <col min="15617" max="15617" width="10.125" style="592" customWidth="1"/>
    <col min="15618" max="15618" width="6.75" style="592" bestFit="1" customWidth="1"/>
    <col min="15619" max="15619" width="9.375" style="592" bestFit="1" customWidth="1"/>
    <col min="15620" max="15620" width="11.25" style="592" bestFit="1" customWidth="1"/>
    <col min="15621" max="15621" width="10.25" style="592" bestFit="1" customWidth="1"/>
    <col min="15622" max="15623" width="6.75" style="592" bestFit="1" customWidth="1"/>
    <col min="15624" max="15624" width="8.5" style="592" bestFit="1" customWidth="1"/>
    <col min="15625" max="15626" width="10.25" style="592" bestFit="1" customWidth="1"/>
    <col min="15627" max="15628" width="6.75" style="592" bestFit="1" customWidth="1"/>
    <col min="15629" max="15630" width="11.25" style="592" bestFit="1" customWidth="1"/>
    <col min="15631" max="15631" width="10.25" style="592" bestFit="1" customWidth="1"/>
    <col min="15632" max="15633" width="6.75" style="592" bestFit="1" customWidth="1"/>
    <col min="15634" max="15634" width="9.375" style="592" bestFit="1" customWidth="1"/>
    <col min="15635" max="15635" width="11.25" style="592" bestFit="1" customWidth="1"/>
    <col min="15636" max="15636" width="10.25" style="592" bestFit="1" customWidth="1"/>
    <col min="15637" max="15637" width="7.875" style="592" customWidth="1"/>
    <col min="15638" max="15872" width="9" style="592"/>
    <col min="15873" max="15873" width="10.125" style="592" customWidth="1"/>
    <col min="15874" max="15874" width="6.75" style="592" bestFit="1" customWidth="1"/>
    <col min="15875" max="15875" width="9.375" style="592" bestFit="1" customWidth="1"/>
    <col min="15876" max="15876" width="11.25" style="592" bestFit="1" customWidth="1"/>
    <col min="15877" max="15877" width="10.25" style="592" bestFit="1" customWidth="1"/>
    <col min="15878" max="15879" width="6.75" style="592" bestFit="1" customWidth="1"/>
    <col min="15880" max="15880" width="8.5" style="592" bestFit="1" customWidth="1"/>
    <col min="15881" max="15882" width="10.25" style="592" bestFit="1" customWidth="1"/>
    <col min="15883" max="15884" width="6.75" style="592" bestFit="1" customWidth="1"/>
    <col min="15885" max="15886" width="11.25" style="592" bestFit="1" customWidth="1"/>
    <col min="15887" max="15887" width="10.25" style="592" bestFit="1" customWidth="1"/>
    <col min="15888" max="15889" width="6.75" style="592" bestFit="1" customWidth="1"/>
    <col min="15890" max="15890" width="9.375" style="592" bestFit="1" customWidth="1"/>
    <col min="15891" max="15891" width="11.25" style="592" bestFit="1" customWidth="1"/>
    <col min="15892" max="15892" width="10.25" style="592" bestFit="1" customWidth="1"/>
    <col min="15893" max="15893" width="7.875" style="592" customWidth="1"/>
    <col min="15894" max="16128" width="9" style="592"/>
    <col min="16129" max="16129" width="10.125" style="592" customWidth="1"/>
    <col min="16130" max="16130" width="6.75" style="592" bestFit="1" customWidth="1"/>
    <col min="16131" max="16131" width="9.375" style="592" bestFit="1" customWidth="1"/>
    <col min="16132" max="16132" width="11.25" style="592" bestFit="1" customWidth="1"/>
    <col min="16133" max="16133" width="10.25" style="592" bestFit="1" customWidth="1"/>
    <col min="16134" max="16135" width="6.75" style="592" bestFit="1" customWidth="1"/>
    <col min="16136" max="16136" width="8.5" style="592" bestFit="1" customWidth="1"/>
    <col min="16137" max="16138" width="10.25" style="592" bestFit="1" customWidth="1"/>
    <col min="16139" max="16140" width="6.75" style="592" bestFit="1" customWidth="1"/>
    <col min="16141" max="16142" width="11.25" style="592" bestFit="1" customWidth="1"/>
    <col min="16143" max="16143" width="10.25" style="592" bestFit="1" customWidth="1"/>
    <col min="16144" max="16145" width="6.75" style="592" bestFit="1" customWidth="1"/>
    <col min="16146" max="16146" width="9.375" style="592" bestFit="1" customWidth="1"/>
    <col min="16147" max="16147" width="11.25" style="592" bestFit="1" customWidth="1"/>
    <col min="16148" max="16148" width="10.25" style="592" bestFit="1" customWidth="1"/>
    <col min="16149" max="16149" width="7.875" style="592" customWidth="1"/>
    <col min="16150" max="16384" width="9" style="592"/>
  </cols>
  <sheetData>
    <row r="1" spans="1:21" ht="18" customHeight="1">
      <c r="A1" s="590" t="s">
        <v>1059</v>
      </c>
      <c r="B1" s="591"/>
      <c r="C1" s="591"/>
      <c r="D1" s="591"/>
      <c r="Q1" s="593"/>
      <c r="R1" s="593"/>
      <c r="S1" s="593"/>
      <c r="T1" s="593"/>
      <c r="U1" s="593"/>
    </row>
    <row r="2" spans="1:21" s="594" customFormat="1" ht="18" customHeight="1">
      <c r="Q2" s="595"/>
      <c r="R2" s="595"/>
      <c r="S2" s="595"/>
      <c r="T2" s="595"/>
      <c r="U2" s="596" t="s">
        <v>1060</v>
      </c>
    </row>
    <row r="3" spans="1:21" s="597" customFormat="1" ht="18" customHeight="1">
      <c r="A3" s="1356" t="s">
        <v>956</v>
      </c>
      <c r="B3" s="1351" t="s">
        <v>301</v>
      </c>
      <c r="C3" s="1358"/>
      <c r="D3" s="1358"/>
      <c r="E3" s="1358"/>
      <c r="F3" s="1359"/>
      <c r="G3" s="1350" t="s">
        <v>1061</v>
      </c>
      <c r="H3" s="1350"/>
      <c r="I3" s="1350"/>
      <c r="J3" s="1350"/>
      <c r="K3" s="1350"/>
      <c r="L3" s="1350" t="s">
        <v>1062</v>
      </c>
      <c r="M3" s="1350"/>
      <c r="N3" s="1350"/>
      <c r="O3" s="1350"/>
      <c r="P3" s="1350"/>
      <c r="Q3" s="1350" t="s">
        <v>1063</v>
      </c>
      <c r="R3" s="1350"/>
      <c r="S3" s="1350"/>
      <c r="T3" s="1350"/>
      <c r="U3" s="1351"/>
    </row>
    <row r="4" spans="1:21" s="597" customFormat="1" ht="18" customHeight="1">
      <c r="A4" s="1357"/>
      <c r="B4" s="1352" t="s">
        <v>1064</v>
      </c>
      <c r="C4" s="1352" t="s">
        <v>1065</v>
      </c>
      <c r="D4" s="1353" t="s">
        <v>1066</v>
      </c>
      <c r="E4" s="1353" t="s">
        <v>1067</v>
      </c>
      <c r="F4" s="1352" t="s">
        <v>1068</v>
      </c>
      <c r="G4" s="1352" t="s">
        <v>1064</v>
      </c>
      <c r="H4" s="1360" t="s">
        <v>1065</v>
      </c>
      <c r="I4" s="1353" t="s">
        <v>1066</v>
      </c>
      <c r="J4" s="1353" t="s">
        <v>1067</v>
      </c>
      <c r="K4" s="1360" t="s">
        <v>1068</v>
      </c>
      <c r="L4" s="1352" t="s">
        <v>1064</v>
      </c>
      <c r="M4" s="1352" t="s">
        <v>1065</v>
      </c>
      <c r="N4" s="1353" t="s">
        <v>1066</v>
      </c>
      <c r="O4" s="1353" t="s">
        <v>1067</v>
      </c>
      <c r="P4" s="1352" t="s">
        <v>1068</v>
      </c>
      <c r="Q4" s="1352" t="s">
        <v>1064</v>
      </c>
      <c r="R4" s="1352" t="s">
        <v>1065</v>
      </c>
      <c r="S4" s="1353" t="s">
        <v>1066</v>
      </c>
      <c r="T4" s="1353" t="s">
        <v>1067</v>
      </c>
      <c r="U4" s="1355" t="s">
        <v>1068</v>
      </c>
    </row>
    <row r="5" spans="1:21" s="597" customFormat="1" ht="18" customHeight="1">
      <c r="A5" s="1357"/>
      <c r="B5" s="1352"/>
      <c r="C5" s="1352"/>
      <c r="D5" s="1354"/>
      <c r="E5" s="1354"/>
      <c r="F5" s="1352"/>
      <c r="G5" s="1352"/>
      <c r="H5" s="1361"/>
      <c r="I5" s="1354"/>
      <c r="J5" s="1354"/>
      <c r="K5" s="1361"/>
      <c r="L5" s="1352"/>
      <c r="M5" s="1352"/>
      <c r="N5" s="1354"/>
      <c r="O5" s="1354"/>
      <c r="P5" s="1352"/>
      <c r="Q5" s="1352"/>
      <c r="R5" s="1352"/>
      <c r="S5" s="1354"/>
      <c r="T5" s="1354"/>
      <c r="U5" s="1355"/>
    </row>
    <row r="6" spans="1:21" s="594" customFormat="1" ht="18" customHeight="1">
      <c r="A6" s="598" t="s">
        <v>582</v>
      </c>
      <c r="B6" s="599">
        <f t="shared" ref="B6:E10" si="0">SUM(G6,L6,Q6)</f>
        <v>477</v>
      </c>
      <c r="C6" s="599">
        <f t="shared" si="0"/>
        <v>455235</v>
      </c>
      <c r="D6" s="599">
        <f t="shared" si="0"/>
        <v>2667688</v>
      </c>
      <c r="E6" s="599">
        <f t="shared" si="0"/>
        <v>249278</v>
      </c>
      <c r="F6" s="526">
        <f>ROUND(E6/C6*100,1)</f>
        <v>54.8</v>
      </c>
      <c r="G6" s="599">
        <v>4</v>
      </c>
      <c r="H6" s="599">
        <v>34846</v>
      </c>
      <c r="I6" s="599">
        <v>450262</v>
      </c>
      <c r="J6" s="599">
        <v>24860</v>
      </c>
      <c r="K6" s="526">
        <f>ROUND(J6/H6*100,1)</f>
        <v>71.3</v>
      </c>
      <c r="L6" s="599">
        <v>10</v>
      </c>
      <c r="M6" s="599">
        <v>70108</v>
      </c>
      <c r="N6" s="599">
        <v>584754</v>
      </c>
      <c r="O6" s="599">
        <v>47274</v>
      </c>
      <c r="P6" s="526">
        <f>ROUND(O6/M6*100,1)</f>
        <v>67.400000000000006</v>
      </c>
      <c r="Q6" s="599">
        <v>463</v>
      </c>
      <c r="R6" s="599">
        <v>350281</v>
      </c>
      <c r="S6" s="599">
        <v>1632672</v>
      </c>
      <c r="T6" s="599">
        <v>177144</v>
      </c>
      <c r="U6" s="526">
        <f>ROUND(T6/R6*100,1)</f>
        <v>50.6</v>
      </c>
    </row>
    <row r="7" spans="1:21" s="594" customFormat="1" ht="18" customHeight="1">
      <c r="A7" s="600" t="s">
        <v>571</v>
      </c>
      <c r="B7" s="601">
        <f t="shared" si="0"/>
        <v>490</v>
      </c>
      <c r="C7" s="601">
        <f t="shared" si="0"/>
        <v>463726</v>
      </c>
      <c r="D7" s="601">
        <f t="shared" si="0"/>
        <v>2743763</v>
      </c>
      <c r="E7" s="601">
        <f t="shared" si="0"/>
        <v>263284</v>
      </c>
      <c r="F7" s="551">
        <f>ROUND(E7/C7*100,1)</f>
        <v>56.8</v>
      </c>
      <c r="G7" s="601">
        <v>2</v>
      </c>
      <c r="H7" s="601">
        <v>34846</v>
      </c>
      <c r="I7" s="601">
        <v>451750</v>
      </c>
      <c r="J7" s="601">
        <v>24841</v>
      </c>
      <c r="K7" s="551">
        <f>ROUND(J7/H7*100,1)</f>
        <v>71.3</v>
      </c>
      <c r="L7" s="601">
        <v>8</v>
      </c>
      <c r="M7" s="601">
        <v>70361</v>
      </c>
      <c r="N7" s="601">
        <v>597276</v>
      </c>
      <c r="O7" s="601">
        <v>48965</v>
      </c>
      <c r="P7" s="551">
        <f>ROUND(O7/M7*100,1)</f>
        <v>69.599999999999994</v>
      </c>
      <c r="Q7" s="601">
        <v>480</v>
      </c>
      <c r="R7" s="601">
        <v>358519</v>
      </c>
      <c r="S7" s="601">
        <v>1694737</v>
      </c>
      <c r="T7" s="601">
        <v>189478</v>
      </c>
      <c r="U7" s="551">
        <f>ROUND(T7/R7*100,1)</f>
        <v>52.9</v>
      </c>
    </row>
    <row r="8" spans="1:21" s="594" customFormat="1" ht="18" customHeight="1">
      <c r="A8" s="602" t="s">
        <v>146</v>
      </c>
      <c r="B8" s="599">
        <f t="shared" si="0"/>
        <v>491</v>
      </c>
      <c r="C8" s="599">
        <f t="shared" si="0"/>
        <v>464304</v>
      </c>
      <c r="D8" s="599">
        <v>2839788</v>
      </c>
      <c r="E8" s="599">
        <f>SUM(J8,O8,T8)</f>
        <v>271788</v>
      </c>
      <c r="F8" s="526">
        <f>ROUND(E8/C8*100,1)</f>
        <v>58.5</v>
      </c>
      <c r="G8" s="599">
        <v>2</v>
      </c>
      <c r="H8" s="599">
        <v>34957</v>
      </c>
      <c r="I8" s="599">
        <v>526873</v>
      </c>
      <c r="J8" s="599">
        <v>27154</v>
      </c>
      <c r="K8" s="526">
        <f>ROUND(J8/H8*100,1)</f>
        <v>77.7</v>
      </c>
      <c r="L8" s="599">
        <v>8</v>
      </c>
      <c r="M8" s="599">
        <v>70299</v>
      </c>
      <c r="N8" s="599">
        <v>602661</v>
      </c>
      <c r="O8" s="599">
        <v>50542</v>
      </c>
      <c r="P8" s="526">
        <f>ROUND(O8/M8*100,1)</f>
        <v>71.900000000000006</v>
      </c>
      <c r="Q8" s="599">
        <v>481</v>
      </c>
      <c r="R8" s="599">
        <v>359048</v>
      </c>
      <c r="S8" s="599">
        <v>1710255</v>
      </c>
      <c r="T8" s="599">
        <v>194092</v>
      </c>
      <c r="U8" s="526">
        <f>ROUND(T8/R8*100,1)</f>
        <v>54.1</v>
      </c>
    </row>
    <row r="9" spans="1:21" s="594" customFormat="1" ht="18" customHeight="1">
      <c r="A9" s="600" t="s">
        <v>49</v>
      </c>
      <c r="B9" s="601">
        <f t="shared" si="0"/>
        <v>494</v>
      </c>
      <c r="C9" s="601">
        <f t="shared" si="0"/>
        <v>465205</v>
      </c>
      <c r="D9" s="601">
        <f>SUM(I9,N9,S9)</f>
        <v>2870188</v>
      </c>
      <c r="E9" s="601">
        <f>SUM(J9,O9,T9)</f>
        <v>276111</v>
      </c>
      <c r="F9" s="551">
        <f>ROUND(E9/C9*100,1)</f>
        <v>59.4</v>
      </c>
      <c r="G9" s="601">
        <v>2</v>
      </c>
      <c r="H9" s="601">
        <v>34940</v>
      </c>
      <c r="I9" s="601">
        <v>527784</v>
      </c>
      <c r="J9" s="601">
        <v>27257</v>
      </c>
      <c r="K9" s="551">
        <f>ROUND(J9/H9*100,1)</f>
        <v>78</v>
      </c>
      <c r="L9" s="601">
        <v>8</v>
      </c>
      <c r="M9" s="601">
        <v>70242</v>
      </c>
      <c r="N9" s="601">
        <v>613225</v>
      </c>
      <c r="O9" s="601">
        <v>51783</v>
      </c>
      <c r="P9" s="551">
        <f>ROUND(O9/M9*100,1)</f>
        <v>73.7</v>
      </c>
      <c r="Q9" s="601">
        <v>484</v>
      </c>
      <c r="R9" s="601">
        <v>360023</v>
      </c>
      <c r="S9" s="601">
        <v>1729179</v>
      </c>
      <c r="T9" s="601">
        <v>197071</v>
      </c>
      <c r="U9" s="551">
        <f>ROUND(T9/R9*100,1)</f>
        <v>54.7</v>
      </c>
    </row>
    <row r="10" spans="1:21" s="594" customFormat="1" ht="18" customHeight="1">
      <c r="A10" s="603" t="s">
        <v>158</v>
      </c>
      <c r="B10" s="604">
        <f t="shared" si="0"/>
        <v>541</v>
      </c>
      <c r="C10" s="604">
        <f t="shared" si="0"/>
        <v>469275</v>
      </c>
      <c r="D10" s="604">
        <f>SUM(I10,N10,S10)</f>
        <v>2911303</v>
      </c>
      <c r="E10" s="604">
        <f>SUM(J10,O10,T10)</f>
        <v>282457</v>
      </c>
      <c r="F10" s="605">
        <f>ROUND(E10/C10*100,1)</f>
        <v>60.2</v>
      </c>
      <c r="G10" s="604">
        <v>2</v>
      </c>
      <c r="H10" s="604">
        <v>34221</v>
      </c>
      <c r="I10" s="604">
        <v>523958</v>
      </c>
      <c r="J10" s="604">
        <v>27174</v>
      </c>
      <c r="K10" s="605">
        <f>ROUND(J10/H10*100,1)</f>
        <v>79.400000000000006</v>
      </c>
      <c r="L10" s="604">
        <v>8</v>
      </c>
      <c r="M10" s="604">
        <v>70241</v>
      </c>
      <c r="N10" s="604">
        <v>614503</v>
      </c>
      <c r="O10" s="604">
        <v>51884</v>
      </c>
      <c r="P10" s="605">
        <f>ROUND(O10/M10*100,1)</f>
        <v>73.900000000000006</v>
      </c>
      <c r="Q10" s="604">
        <v>531</v>
      </c>
      <c r="R10" s="604">
        <v>364813</v>
      </c>
      <c r="S10" s="604">
        <v>1772842</v>
      </c>
      <c r="T10" s="604">
        <v>203399</v>
      </c>
      <c r="U10" s="605">
        <f>ROUND(T10/R10*100,1)</f>
        <v>55.8</v>
      </c>
    </row>
    <row r="11" spans="1:21" s="594" customFormat="1" ht="18" customHeight="1">
      <c r="A11" s="594" t="s">
        <v>1069</v>
      </c>
    </row>
    <row r="12" spans="1:21" s="597" customFormat="1" ht="18" customHeight="1">
      <c r="A12" s="1356" t="s">
        <v>956</v>
      </c>
      <c r="B12" s="1350" t="s">
        <v>1070</v>
      </c>
      <c r="C12" s="1350"/>
      <c r="D12" s="1350"/>
      <c r="E12" s="1350"/>
      <c r="F12" s="1350"/>
      <c r="G12" s="1350" t="s">
        <v>1071</v>
      </c>
      <c r="H12" s="1350"/>
      <c r="I12" s="1350"/>
      <c r="J12" s="1350"/>
      <c r="K12" s="1350"/>
      <c r="L12" s="1350" t="s">
        <v>1072</v>
      </c>
      <c r="M12" s="1350"/>
      <c r="N12" s="1350"/>
      <c r="O12" s="1350"/>
      <c r="P12" s="1351"/>
    </row>
    <row r="13" spans="1:21" s="597" customFormat="1" ht="18" customHeight="1">
      <c r="A13" s="1357"/>
      <c r="B13" s="1360" t="s">
        <v>1064</v>
      </c>
      <c r="C13" s="1360" t="s">
        <v>1065</v>
      </c>
      <c r="D13" s="1353" t="s">
        <v>1066</v>
      </c>
      <c r="E13" s="1353" t="s">
        <v>1067</v>
      </c>
      <c r="F13" s="1352" t="s">
        <v>1068</v>
      </c>
      <c r="G13" s="1360" t="s">
        <v>1064</v>
      </c>
      <c r="H13" s="1360" t="s">
        <v>1065</v>
      </c>
      <c r="I13" s="1353" t="s">
        <v>1066</v>
      </c>
      <c r="J13" s="1353" t="s">
        <v>1067</v>
      </c>
      <c r="K13" s="1352" t="s">
        <v>1068</v>
      </c>
      <c r="L13" s="1352" t="s">
        <v>1064</v>
      </c>
      <c r="M13" s="1352" t="s">
        <v>1065</v>
      </c>
      <c r="N13" s="1353" t="s">
        <v>1066</v>
      </c>
      <c r="O13" s="1353" t="s">
        <v>1067</v>
      </c>
      <c r="P13" s="1355" t="s">
        <v>1068</v>
      </c>
    </row>
    <row r="14" spans="1:21" s="597" customFormat="1" ht="18" customHeight="1">
      <c r="A14" s="1357"/>
      <c r="B14" s="1361"/>
      <c r="C14" s="1361"/>
      <c r="D14" s="1354"/>
      <c r="E14" s="1354"/>
      <c r="F14" s="1352"/>
      <c r="G14" s="1361"/>
      <c r="H14" s="1361"/>
      <c r="I14" s="1354"/>
      <c r="J14" s="1354"/>
      <c r="K14" s="1352"/>
      <c r="L14" s="1352"/>
      <c r="M14" s="1352"/>
      <c r="N14" s="1354"/>
      <c r="O14" s="1354"/>
      <c r="P14" s="1355"/>
    </row>
    <row r="15" spans="1:21" s="594" customFormat="1" ht="18" customHeight="1">
      <c r="A15" s="598" t="s">
        <v>582</v>
      </c>
      <c r="B15" s="599">
        <v>25</v>
      </c>
      <c r="C15" s="599">
        <v>43019</v>
      </c>
      <c r="D15" s="599">
        <v>333803</v>
      </c>
      <c r="E15" s="599">
        <v>36594</v>
      </c>
      <c r="F15" s="526">
        <f>ROUND(E15/C15*100,1)</f>
        <v>85.1</v>
      </c>
      <c r="G15" s="599">
        <v>56</v>
      </c>
      <c r="H15" s="599">
        <v>76842</v>
      </c>
      <c r="I15" s="599">
        <v>391531</v>
      </c>
      <c r="J15" s="599">
        <v>50719</v>
      </c>
      <c r="K15" s="526">
        <f>ROUND(J15/H15*100,1)</f>
        <v>66</v>
      </c>
      <c r="L15" s="599">
        <v>382</v>
      </c>
      <c r="M15" s="599">
        <v>230420</v>
      </c>
      <c r="N15" s="599">
        <v>907338</v>
      </c>
      <c r="O15" s="599">
        <v>89831</v>
      </c>
      <c r="P15" s="526">
        <f>ROUND(O15/M15*100,1)</f>
        <v>39</v>
      </c>
    </row>
    <row r="16" spans="1:21" s="594" customFormat="1" ht="18" customHeight="1">
      <c r="A16" s="600" t="s">
        <v>571</v>
      </c>
      <c r="B16" s="601">
        <v>25</v>
      </c>
      <c r="C16" s="601">
        <v>43009</v>
      </c>
      <c r="D16" s="601">
        <v>335802</v>
      </c>
      <c r="E16" s="601">
        <v>36697</v>
      </c>
      <c r="F16" s="551">
        <f>ROUND(E16/C16*100,1)</f>
        <v>85.3</v>
      </c>
      <c r="G16" s="601">
        <v>56</v>
      </c>
      <c r="H16" s="601">
        <v>76721</v>
      </c>
      <c r="I16" s="601">
        <v>401794</v>
      </c>
      <c r="J16" s="601">
        <v>53793</v>
      </c>
      <c r="K16" s="551">
        <f>ROUND(J16/H16*100,1)</f>
        <v>70.099999999999994</v>
      </c>
      <c r="L16" s="601">
        <v>399</v>
      </c>
      <c r="M16" s="601">
        <v>238789</v>
      </c>
      <c r="N16" s="601">
        <v>957141</v>
      </c>
      <c r="O16" s="601">
        <v>98988</v>
      </c>
      <c r="P16" s="551">
        <f>ROUND(O16/M16*100,1)</f>
        <v>41.5</v>
      </c>
    </row>
    <row r="17" spans="1:21" s="594" customFormat="1" ht="18" customHeight="1">
      <c r="A17" s="602" t="s">
        <v>146</v>
      </c>
      <c r="B17" s="599">
        <v>25</v>
      </c>
      <c r="C17" s="599">
        <v>43008</v>
      </c>
      <c r="D17" s="599">
        <v>335998</v>
      </c>
      <c r="E17" s="599">
        <v>36696</v>
      </c>
      <c r="F17" s="526">
        <f>ROUND(E17/C17*100,1)</f>
        <v>85.3</v>
      </c>
      <c r="G17" s="599">
        <v>56</v>
      </c>
      <c r="H17" s="599">
        <v>76813</v>
      </c>
      <c r="I17" s="599">
        <v>409259</v>
      </c>
      <c r="J17" s="599">
        <v>55862</v>
      </c>
      <c r="K17" s="526">
        <f>ROUND(J17/H17*100,1)</f>
        <v>72.7</v>
      </c>
      <c r="L17" s="599">
        <v>400</v>
      </c>
      <c r="M17" s="599">
        <v>239227</v>
      </c>
      <c r="N17" s="599">
        <v>964998</v>
      </c>
      <c r="O17" s="599">
        <v>101534</v>
      </c>
      <c r="P17" s="526">
        <f>ROUND(O17/M17*100,1)</f>
        <v>42.4</v>
      </c>
    </row>
    <row r="18" spans="1:21" s="594" customFormat="1" ht="18" customHeight="1">
      <c r="A18" s="600" t="s">
        <v>49</v>
      </c>
      <c r="B18" s="601">
        <v>25</v>
      </c>
      <c r="C18" s="601">
        <v>43032</v>
      </c>
      <c r="D18" s="601">
        <v>336366</v>
      </c>
      <c r="E18" s="601">
        <v>36720</v>
      </c>
      <c r="F18" s="551">
        <f>ROUND(E18/C18*100,1)</f>
        <v>85.3</v>
      </c>
      <c r="G18" s="601">
        <v>56</v>
      </c>
      <c r="H18" s="601">
        <v>76823</v>
      </c>
      <c r="I18" s="601">
        <v>413319</v>
      </c>
      <c r="J18" s="601">
        <v>56366</v>
      </c>
      <c r="K18" s="551">
        <f>ROUND(J18/H18*100,1)</f>
        <v>73.400000000000006</v>
      </c>
      <c r="L18" s="601">
        <v>403</v>
      </c>
      <c r="M18" s="601">
        <v>240168</v>
      </c>
      <c r="N18" s="601">
        <v>979494</v>
      </c>
      <c r="O18" s="601">
        <v>103985</v>
      </c>
      <c r="P18" s="551">
        <f>ROUND(O18/M18*100,1)</f>
        <v>43.3</v>
      </c>
    </row>
    <row r="19" spans="1:21" s="594" customFormat="1" ht="18" customHeight="1">
      <c r="A19" s="603" t="s">
        <v>158</v>
      </c>
      <c r="B19" s="604">
        <v>25</v>
      </c>
      <c r="C19" s="604">
        <v>43034</v>
      </c>
      <c r="D19" s="604">
        <v>337867</v>
      </c>
      <c r="E19" s="604">
        <v>36722</v>
      </c>
      <c r="F19" s="605">
        <f>ROUND(E19/C19*100,1)</f>
        <v>85.3</v>
      </c>
      <c r="G19" s="604">
        <v>56</v>
      </c>
      <c r="H19" s="604">
        <v>76754</v>
      </c>
      <c r="I19" s="604">
        <v>417581</v>
      </c>
      <c r="J19" s="604">
        <v>56936</v>
      </c>
      <c r="K19" s="605">
        <f>ROUND(J19/H19*100,1)</f>
        <v>74.2</v>
      </c>
      <c r="L19" s="604">
        <v>450</v>
      </c>
      <c r="M19" s="604">
        <v>245025</v>
      </c>
      <c r="N19" s="604">
        <v>1017394</v>
      </c>
      <c r="O19" s="604">
        <v>109741</v>
      </c>
      <c r="P19" s="605">
        <f>ROUND(O19/M19*100,1)</f>
        <v>44.8</v>
      </c>
    </row>
    <row r="20" spans="1:21" s="594" customFormat="1" ht="18" customHeight="1">
      <c r="A20" s="594" t="s">
        <v>1073</v>
      </c>
      <c r="U20" s="606" t="s">
        <v>1074</v>
      </c>
    </row>
    <row r="21" spans="1:21" s="594" customFormat="1" ht="18" customHeight="1"/>
    <row r="22" spans="1:21" s="594" customFormat="1" ht="18" customHeight="1"/>
    <row r="23" spans="1:21" s="594" customFormat="1" ht="18" customHeight="1"/>
    <row r="24" spans="1:21" s="594" customFormat="1" ht="18" customHeight="1"/>
  </sheetData>
  <mergeCells count="44">
    <mergeCell ref="M13:M14"/>
    <mergeCell ref="N13:N14"/>
    <mergeCell ref="O13:O14"/>
    <mergeCell ref="A12:A14"/>
    <mergeCell ref="B12:F12"/>
    <mergeCell ref="G12:K12"/>
    <mergeCell ref="L12:P12"/>
    <mergeCell ref="B13:B14"/>
    <mergeCell ref="C13:C14"/>
    <mergeCell ref="D13:D14"/>
    <mergeCell ref="P13:P14"/>
    <mergeCell ref="E13:E14"/>
    <mergeCell ref="F13:F14"/>
    <mergeCell ref="G13:G14"/>
    <mergeCell ref="H13:H14"/>
    <mergeCell ref="I13:I14"/>
    <mergeCell ref="J13:J14"/>
    <mergeCell ref="K13:K14"/>
    <mergeCell ref="L13:L14"/>
    <mergeCell ref="A3:A5"/>
    <mergeCell ref="B3:F3"/>
    <mergeCell ref="G3:K3"/>
    <mergeCell ref="L3:P3"/>
    <mergeCell ref="G4:G5"/>
    <mergeCell ref="H4:H5"/>
    <mergeCell ref="I4:I5"/>
    <mergeCell ref="J4:J5"/>
    <mergeCell ref="K4:K5"/>
    <mergeCell ref="M4:M5"/>
    <mergeCell ref="N4:N5"/>
    <mergeCell ref="O4:O5"/>
    <mergeCell ref="P4:P5"/>
    <mergeCell ref="Q3:U3"/>
    <mergeCell ref="B4:B5"/>
    <mergeCell ref="C4:C5"/>
    <mergeCell ref="D4:D5"/>
    <mergeCell ref="E4:E5"/>
    <mergeCell ref="F4:F5"/>
    <mergeCell ref="L4:L5"/>
    <mergeCell ref="S4:S5"/>
    <mergeCell ref="T4:T5"/>
    <mergeCell ref="U4:U5"/>
    <mergeCell ref="Q4:Q5"/>
    <mergeCell ref="R4:R5"/>
  </mergeCells>
  <phoneticPr fontId="2"/>
  <pageMargins left="0.39370078740157483" right="0.39370078740157483" top="0.98425196850393704" bottom="0.19685039370078741" header="0.51181102362204722" footer="0.11811023622047245"/>
  <pageSetup paperSize="8" scale="96" orientation="landscape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/>
  <dimension ref="A1:U24"/>
  <sheetViews>
    <sheetView zoomScale="90" zoomScaleNormal="90" workbookViewId="0"/>
  </sheetViews>
  <sheetFormatPr defaultRowHeight="18" customHeight="1"/>
  <cols>
    <col min="1" max="1" width="10" style="608" customWidth="1"/>
    <col min="2" max="2" width="9.375" style="608" bestFit="1" customWidth="1"/>
    <col min="3" max="3" width="10.25" style="608" bestFit="1" customWidth="1"/>
    <col min="4" max="4" width="6.75" style="608" bestFit="1" customWidth="1"/>
    <col min="5" max="6" width="8.875" style="608" customWidth="1"/>
    <col min="7" max="7" width="8.5" style="608" bestFit="1" customWidth="1"/>
    <col min="8" max="8" width="10.25" style="608" bestFit="1" customWidth="1"/>
    <col min="9" max="9" width="7.625" style="608" bestFit="1" customWidth="1"/>
    <col min="10" max="11" width="8.875" style="608" customWidth="1"/>
    <col min="12" max="12" width="9.375" style="608" customWidth="1"/>
    <col min="13" max="13" width="10.25" style="608" bestFit="1" customWidth="1"/>
    <col min="14" max="14" width="6.75" style="608" bestFit="1" customWidth="1"/>
    <col min="15" max="16" width="8.875" style="608" customWidth="1"/>
    <col min="17" max="17" width="9.375" style="608" customWidth="1"/>
    <col min="18" max="18" width="10.25" style="608" bestFit="1" customWidth="1"/>
    <col min="19" max="19" width="6.75" style="608" bestFit="1" customWidth="1"/>
    <col min="20" max="21" width="8.875" style="608" customWidth="1"/>
    <col min="22" max="16384" width="9" style="608"/>
  </cols>
  <sheetData>
    <row r="1" spans="1:21" ht="18" customHeight="1">
      <c r="A1" s="607" t="s">
        <v>1075</v>
      </c>
      <c r="B1" s="607"/>
      <c r="C1" s="607"/>
      <c r="D1" s="607"/>
      <c r="Q1" s="609"/>
      <c r="R1" s="609"/>
      <c r="S1" s="609"/>
      <c r="T1" s="609"/>
      <c r="U1" s="609"/>
    </row>
    <row r="2" spans="1:21" s="610" customFormat="1" ht="18" customHeight="1">
      <c r="Q2" s="611"/>
      <c r="R2" s="611"/>
      <c r="S2" s="611"/>
      <c r="T2" s="611"/>
      <c r="U2" s="612" t="s">
        <v>1076</v>
      </c>
    </row>
    <row r="3" spans="1:21" s="610" customFormat="1" ht="18" customHeight="1">
      <c r="A3" s="1369" t="s">
        <v>956</v>
      </c>
      <c r="B3" s="1371" t="s">
        <v>301</v>
      </c>
      <c r="C3" s="1362"/>
      <c r="D3" s="1362"/>
      <c r="E3" s="1362"/>
      <c r="F3" s="1362"/>
      <c r="G3" s="1362" t="s">
        <v>1061</v>
      </c>
      <c r="H3" s="1362"/>
      <c r="I3" s="1362"/>
      <c r="J3" s="1362"/>
      <c r="K3" s="1362"/>
      <c r="L3" s="1362" t="s">
        <v>1062</v>
      </c>
      <c r="M3" s="1362"/>
      <c r="N3" s="1362"/>
      <c r="O3" s="1362"/>
      <c r="P3" s="1362"/>
      <c r="Q3" s="1362" t="s">
        <v>1063</v>
      </c>
      <c r="R3" s="1362"/>
      <c r="S3" s="1362"/>
      <c r="T3" s="1362"/>
      <c r="U3" s="1363"/>
    </row>
    <row r="4" spans="1:21" s="610" customFormat="1" ht="18" customHeight="1">
      <c r="A4" s="1370"/>
      <c r="B4" s="1364" t="s">
        <v>1065</v>
      </c>
      <c r="C4" s="1365" t="s">
        <v>1077</v>
      </c>
      <c r="D4" s="1364" t="s">
        <v>1068</v>
      </c>
      <c r="E4" s="1365" t="s">
        <v>1078</v>
      </c>
      <c r="F4" s="1365" t="s">
        <v>1079</v>
      </c>
      <c r="G4" s="1364" t="s">
        <v>1065</v>
      </c>
      <c r="H4" s="1365" t="s">
        <v>1077</v>
      </c>
      <c r="I4" s="1364" t="s">
        <v>1068</v>
      </c>
      <c r="J4" s="1365" t="s">
        <v>1078</v>
      </c>
      <c r="K4" s="1365" t="s">
        <v>1079</v>
      </c>
      <c r="L4" s="1364" t="s">
        <v>1065</v>
      </c>
      <c r="M4" s="1365" t="s">
        <v>1077</v>
      </c>
      <c r="N4" s="1364" t="s">
        <v>1068</v>
      </c>
      <c r="O4" s="1365" t="s">
        <v>1078</v>
      </c>
      <c r="P4" s="1365" t="s">
        <v>1079</v>
      </c>
      <c r="Q4" s="1364" t="s">
        <v>1065</v>
      </c>
      <c r="R4" s="1365" t="s">
        <v>1077</v>
      </c>
      <c r="S4" s="1364" t="s">
        <v>1068</v>
      </c>
      <c r="T4" s="1365" t="s">
        <v>1078</v>
      </c>
      <c r="U4" s="1367" t="s">
        <v>1079</v>
      </c>
    </row>
    <row r="5" spans="1:21" s="610" customFormat="1" ht="18" customHeight="1">
      <c r="A5" s="1370"/>
      <c r="B5" s="1364"/>
      <c r="C5" s="1366"/>
      <c r="D5" s="1364"/>
      <c r="E5" s="1366"/>
      <c r="F5" s="1366"/>
      <c r="G5" s="1364"/>
      <c r="H5" s="1366"/>
      <c r="I5" s="1364"/>
      <c r="J5" s="1366"/>
      <c r="K5" s="1366"/>
      <c r="L5" s="1364"/>
      <c r="M5" s="1366"/>
      <c r="N5" s="1364"/>
      <c r="O5" s="1366"/>
      <c r="P5" s="1366"/>
      <c r="Q5" s="1364"/>
      <c r="R5" s="1366"/>
      <c r="S5" s="1364"/>
      <c r="T5" s="1366"/>
      <c r="U5" s="1368"/>
    </row>
    <row r="6" spans="1:21" s="610" customFormat="1" ht="18" customHeight="1">
      <c r="A6" s="613" t="s">
        <v>582</v>
      </c>
      <c r="B6" s="599">
        <f t="shared" ref="B6:C7" si="0">SUM(G6,L6,Q6)</f>
        <v>455235</v>
      </c>
      <c r="C6" s="599">
        <f t="shared" si="0"/>
        <v>426270</v>
      </c>
      <c r="D6" s="526">
        <f>ROUND(C6/B6*100,1)</f>
        <v>93.6</v>
      </c>
      <c r="E6" s="599">
        <f t="shared" ref="E6:F7" si="1">SUM(J6,O6,T6)</f>
        <v>87160</v>
      </c>
      <c r="F6" s="599">
        <f t="shared" si="1"/>
        <v>61931</v>
      </c>
      <c r="G6" s="599">
        <v>34846</v>
      </c>
      <c r="H6" s="599">
        <v>34846</v>
      </c>
      <c r="I6" s="526">
        <f>ROUND(H6/G6*100,1)</f>
        <v>100</v>
      </c>
      <c r="J6" s="599">
        <v>26919</v>
      </c>
      <c r="K6" s="599">
        <v>15564</v>
      </c>
      <c r="L6" s="599">
        <v>70108</v>
      </c>
      <c r="M6" s="599">
        <v>66149</v>
      </c>
      <c r="N6" s="526">
        <f>ROUND(M6/L6*100,1)</f>
        <v>94.4</v>
      </c>
      <c r="O6" s="599">
        <v>35808</v>
      </c>
      <c r="P6" s="599">
        <v>26779</v>
      </c>
      <c r="Q6" s="599">
        <v>350281</v>
      </c>
      <c r="R6" s="599">
        <v>325275</v>
      </c>
      <c r="S6" s="526">
        <f>ROUND(R6/Q6*100,1)</f>
        <v>92.9</v>
      </c>
      <c r="T6" s="599">
        <v>24433</v>
      </c>
      <c r="U6" s="599">
        <v>19588</v>
      </c>
    </row>
    <row r="7" spans="1:21" s="610" customFormat="1" ht="18" customHeight="1">
      <c r="A7" s="614" t="s">
        <v>571</v>
      </c>
      <c r="B7" s="601">
        <f t="shared" si="0"/>
        <v>463726</v>
      </c>
      <c r="C7" s="601">
        <f t="shared" si="0"/>
        <v>436214</v>
      </c>
      <c r="D7" s="551">
        <f>ROUND(C7/B7*100,1)</f>
        <v>94.1</v>
      </c>
      <c r="E7" s="601">
        <f t="shared" si="1"/>
        <v>89433</v>
      </c>
      <c r="F7" s="601">
        <f t="shared" si="1"/>
        <v>64679</v>
      </c>
      <c r="G7" s="601">
        <v>34846</v>
      </c>
      <c r="H7" s="601">
        <v>34846</v>
      </c>
      <c r="I7" s="551">
        <f>ROUND(H7/G7*100,1)</f>
        <v>100</v>
      </c>
      <c r="J7" s="601">
        <v>26962</v>
      </c>
      <c r="K7" s="601">
        <v>15955</v>
      </c>
      <c r="L7" s="601">
        <v>70361</v>
      </c>
      <c r="M7" s="601">
        <v>66471</v>
      </c>
      <c r="N7" s="551">
        <f>ROUND(M7/L7*100,1)</f>
        <v>94.5</v>
      </c>
      <c r="O7" s="601">
        <v>36821</v>
      </c>
      <c r="P7" s="601">
        <v>27643</v>
      </c>
      <c r="Q7" s="601">
        <v>358519</v>
      </c>
      <c r="R7" s="601">
        <v>334897</v>
      </c>
      <c r="S7" s="551">
        <f>ROUND(R7/Q7*100,1)</f>
        <v>93.4</v>
      </c>
      <c r="T7" s="601">
        <v>25650</v>
      </c>
      <c r="U7" s="601">
        <v>21081</v>
      </c>
    </row>
    <row r="8" spans="1:21" s="610" customFormat="1" ht="18" customHeight="1">
      <c r="A8" s="613" t="s">
        <v>146</v>
      </c>
      <c r="B8" s="599">
        <v>464304</v>
      </c>
      <c r="C8" s="599">
        <v>437083</v>
      </c>
      <c r="D8" s="526">
        <v>94.1</v>
      </c>
      <c r="E8" s="599">
        <v>90577</v>
      </c>
      <c r="F8" s="599">
        <v>65948</v>
      </c>
      <c r="G8" s="599">
        <v>34957</v>
      </c>
      <c r="H8" s="599">
        <v>37957</v>
      </c>
      <c r="I8" s="526">
        <v>100</v>
      </c>
      <c r="J8" s="599">
        <v>26962</v>
      </c>
      <c r="K8" s="599">
        <v>15555</v>
      </c>
      <c r="L8" s="599">
        <v>70299</v>
      </c>
      <c r="M8" s="599">
        <v>66410</v>
      </c>
      <c r="N8" s="526">
        <v>94.5</v>
      </c>
      <c r="O8" s="599">
        <v>37185</v>
      </c>
      <c r="P8" s="599">
        <v>27951</v>
      </c>
      <c r="Q8" s="599">
        <v>359048</v>
      </c>
      <c r="R8" s="599">
        <v>335716</v>
      </c>
      <c r="S8" s="526">
        <v>93.5</v>
      </c>
      <c r="T8" s="599">
        <v>26430</v>
      </c>
      <c r="U8" s="599">
        <v>22441</v>
      </c>
    </row>
    <row r="9" spans="1:21" s="610" customFormat="1" ht="18" customHeight="1">
      <c r="A9" s="614" t="s">
        <v>49</v>
      </c>
      <c r="B9" s="601">
        <v>465205</v>
      </c>
      <c r="C9" s="601">
        <v>438016</v>
      </c>
      <c r="D9" s="551">
        <v>94.2</v>
      </c>
      <c r="E9" s="601">
        <v>91653</v>
      </c>
      <c r="F9" s="601">
        <v>67917</v>
      </c>
      <c r="G9" s="601">
        <v>34940</v>
      </c>
      <c r="H9" s="601">
        <v>34940</v>
      </c>
      <c r="I9" s="551">
        <v>100</v>
      </c>
      <c r="J9" s="601">
        <v>27085</v>
      </c>
      <c r="K9" s="601">
        <v>15555</v>
      </c>
      <c r="L9" s="601">
        <v>70242</v>
      </c>
      <c r="M9" s="601">
        <v>66538</v>
      </c>
      <c r="N9" s="551">
        <v>94.7</v>
      </c>
      <c r="O9" s="601">
        <v>38038</v>
      </c>
      <c r="P9" s="601">
        <v>28658</v>
      </c>
      <c r="Q9" s="601">
        <v>360023</v>
      </c>
      <c r="R9" s="601">
        <v>336538</v>
      </c>
      <c r="S9" s="551">
        <v>93.5</v>
      </c>
      <c r="T9" s="601">
        <v>26530</v>
      </c>
      <c r="U9" s="601">
        <v>23704</v>
      </c>
    </row>
    <row r="10" spans="1:21" s="610" customFormat="1" ht="18" customHeight="1">
      <c r="A10" s="615" t="s">
        <v>1080</v>
      </c>
      <c r="B10" s="604">
        <v>469275</v>
      </c>
      <c r="C10" s="604">
        <v>442182</v>
      </c>
      <c r="D10" s="605">
        <v>94.2</v>
      </c>
      <c r="E10" s="604">
        <v>95697</v>
      </c>
      <c r="F10" s="604">
        <v>72188</v>
      </c>
      <c r="G10" s="604">
        <v>34221</v>
      </c>
      <c r="H10" s="604">
        <v>34221</v>
      </c>
      <c r="I10" s="605">
        <v>100</v>
      </c>
      <c r="J10" s="604">
        <v>27082</v>
      </c>
      <c r="K10" s="604">
        <v>15555</v>
      </c>
      <c r="L10" s="604">
        <v>70241</v>
      </c>
      <c r="M10" s="604">
        <v>66537</v>
      </c>
      <c r="N10" s="605">
        <v>94.7</v>
      </c>
      <c r="O10" s="604">
        <v>38051</v>
      </c>
      <c r="P10" s="604">
        <v>28633</v>
      </c>
      <c r="Q10" s="604">
        <v>364813</v>
      </c>
      <c r="R10" s="604">
        <v>341424</v>
      </c>
      <c r="S10" s="605">
        <v>93.6</v>
      </c>
      <c r="T10" s="604">
        <v>30564</v>
      </c>
      <c r="U10" s="604">
        <v>28000</v>
      </c>
    </row>
    <row r="11" spans="1:21" s="610" customFormat="1" ht="18" customHeight="1">
      <c r="A11" s="610" t="s">
        <v>1069</v>
      </c>
    </row>
    <row r="12" spans="1:21" s="610" customFormat="1" ht="18" customHeight="1">
      <c r="A12" s="1369" t="s">
        <v>956</v>
      </c>
      <c r="B12" s="1362" t="s">
        <v>1070</v>
      </c>
      <c r="C12" s="1362"/>
      <c r="D12" s="1362"/>
      <c r="E12" s="1362"/>
      <c r="F12" s="1362"/>
      <c r="G12" s="1362" t="s">
        <v>1071</v>
      </c>
      <c r="H12" s="1362"/>
      <c r="I12" s="1362"/>
      <c r="J12" s="1362"/>
      <c r="K12" s="1362"/>
      <c r="L12" s="1362" t="s">
        <v>1072</v>
      </c>
      <c r="M12" s="1362"/>
      <c r="N12" s="1362"/>
      <c r="O12" s="1362"/>
      <c r="P12" s="1363"/>
    </row>
    <row r="13" spans="1:21" s="610" customFormat="1" ht="18" customHeight="1">
      <c r="A13" s="1370"/>
      <c r="B13" s="1364" t="s">
        <v>1065</v>
      </c>
      <c r="C13" s="1365" t="s">
        <v>1077</v>
      </c>
      <c r="D13" s="1364" t="s">
        <v>1068</v>
      </c>
      <c r="E13" s="1365" t="s">
        <v>1078</v>
      </c>
      <c r="F13" s="1365" t="s">
        <v>1079</v>
      </c>
      <c r="G13" s="1364" t="s">
        <v>1065</v>
      </c>
      <c r="H13" s="1365" t="s">
        <v>1077</v>
      </c>
      <c r="I13" s="1364" t="s">
        <v>1068</v>
      </c>
      <c r="J13" s="1365" t="s">
        <v>1078</v>
      </c>
      <c r="K13" s="1365" t="s">
        <v>1079</v>
      </c>
      <c r="L13" s="1364" t="s">
        <v>1065</v>
      </c>
      <c r="M13" s="1365" t="s">
        <v>1077</v>
      </c>
      <c r="N13" s="1364" t="s">
        <v>1068</v>
      </c>
      <c r="O13" s="1365" t="s">
        <v>1078</v>
      </c>
      <c r="P13" s="1367" t="s">
        <v>1079</v>
      </c>
    </row>
    <row r="14" spans="1:21" s="610" customFormat="1" ht="18" customHeight="1">
      <c r="A14" s="1370"/>
      <c r="B14" s="1364"/>
      <c r="C14" s="1366"/>
      <c r="D14" s="1364"/>
      <c r="E14" s="1366"/>
      <c r="F14" s="1366"/>
      <c r="G14" s="1364"/>
      <c r="H14" s="1366"/>
      <c r="I14" s="1364"/>
      <c r="J14" s="1366"/>
      <c r="K14" s="1366"/>
      <c r="L14" s="1364"/>
      <c r="M14" s="1366"/>
      <c r="N14" s="1364"/>
      <c r="O14" s="1366"/>
      <c r="P14" s="1368"/>
    </row>
    <row r="15" spans="1:21" s="610" customFormat="1" ht="18" customHeight="1">
      <c r="A15" s="613" t="s">
        <v>582</v>
      </c>
      <c r="B15" s="599">
        <v>43019</v>
      </c>
      <c r="C15" s="599">
        <v>42067</v>
      </c>
      <c r="D15" s="526">
        <f>ROUND(C15/B15*100,1)</f>
        <v>97.8</v>
      </c>
      <c r="E15" s="599">
        <v>18184</v>
      </c>
      <c r="F15" s="599">
        <v>14813</v>
      </c>
      <c r="G15" s="599">
        <v>76842</v>
      </c>
      <c r="H15" s="599">
        <v>73872</v>
      </c>
      <c r="I15" s="526">
        <f>ROUND(H15/G15*100,1)</f>
        <v>96.1</v>
      </c>
      <c r="J15" s="599">
        <v>4337</v>
      </c>
      <c r="K15" s="599">
        <v>3040</v>
      </c>
      <c r="L15" s="599">
        <v>230420</v>
      </c>
      <c r="M15" s="599">
        <v>209336</v>
      </c>
      <c r="N15" s="526">
        <f>ROUND(M15/L15*100,1)</f>
        <v>90.8</v>
      </c>
      <c r="O15" s="599">
        <v>1912</v>
      </c>
      <c r="P15" s="599">
        <v>1735</v>
      </c>
    </row>
    <row r="16" spans="1:21" s="610" customFormat="1" ht="18" customHeight="1">
      <c r="A16" s="614" t="s">
        <v>571</v>
      </c>
      <c r="B16" s="601">
        <v>43009</v>
      </c>
      <c r="C16" s="601">
        <v>42437</v>
      </c>
      <c r="D16" s="551">
        <f>ROUND(C16/B16*100,1)</f>
        <v>98.7</v>
      </c>
      <c r="E16" s="601">
        <v>18358</v>
      </c>
      <c r="F16" s="601">
        <v>15001</v>
      </c>
      <c r="G16" s="601">
        <v>76721</v>
      </c>
      <c r="H16" s="601">
        <v>74023</v>
      </c>
      <c r="I16" s="551">
        <f>ROUND(H16/G16*100,1)</f>
        <v>96.5</v>
      </c>
      <c r="J16" s="601">
        <v>4948</v>
      </c>
      <c r="K16" s="601">
        <v>3921</v>
      </c>
      <c r="L16" s="601">
        <v>238789</v>
      </c>
      <c r="M16" s="601">
        <v>218437</v>
      </c>
      <c r="N16" s="551">
        <f>ROUND(M16/L16*100,1)</f>
        <v>91.5</v>
      </c>
      <c r="O16" s="601">
        <v>2344</v>
      </c>
      <c r="P16" s="601">
        <v>2159</v>
      </c>
    </row>
    <row r="17" spans="1:21" s="610" customFormat="1" ht="18" customHeight="1">
      <c r="A17" s="613" t="s">
        <v>146</v>
      </c>
      <c r="B17" s="599">
        <v>43008</v>
      </c>
      <c r="C17" s="599">
        <v>42436</v>
      </c>
      <c r="D17" s="526">
        <v>98.7</v>
      </c>
      <c r="E17" s="599">
        <v>18358</v>
      </c>
      <c r="F17" s="599">
        <v>15718</v>
      </c>
      <c r="G17" s="599">
        <v>76813</v>
      </c>
      <c r="H17" s="599">
        <v>74295</v>
      </c>
      <c r="I17" s="526">
        <v>96.7</v>
      </c>
      <c r="J17" s="599">
        <v>5665</v>
      </c>
      <c r="K17" s="599">
        <v>4339</v>
      </c>
      <c r="L17" s="599">
        <v>239227</v>
      </c>
      <c r="M17" s="599">
        <v>218985</v>
      </c>
      <c r="N17" s="526">
        <v>91.5</v>
      </c>
      <c r="O17" s="599">
        <v>2407</v>
      </c>
      <c r="P17" s="599">
        <v>2384</v>
      </c>
    </row>
    <row r="18" spans="1:21" s="610" customFormat="1" ht="18" customHeight="1">
      <c r="A18" s="614" t="s">
        <v>49</v>
      </c>
      <c r="B18" s="601">
        <v>43032</v>
      </c>
      <c r="C18" s="601">
        <v>42460</v>
      </c>
      <c r="D18" s="551">
        <v>98.7</v>
      </c>
      <c r="E18" s="601">
        <v>18401</v>
      </c>
      <c r="F18" s="601">
        <v>17147</v>
      </c>
      <c r="G18" s="601">
        <v>76823</v>
      </c>
      <c r="H18" s="601">
        <v>74305</v>
      </c>
      <c r="I18" s="551">
        <v>96.7</v>
      </c>
      <c r="J18" s="601">
        <v>6141</v>
      </c>
      <c r="K18" s="601">
        <v>4776</v>
      </c>
      <c r="L18" s="601">
        <v>240168</v>
      </c>
      <c r="M18" s="601">
        <v>219773</v>
      </c>
      <c r="N18" s="551">
        <v>91.5</v>
      </c>
      <c r="O18" s="601">
        <v>1988</v>
      </c>
      <c r="P18" s="601">
        <v>1781</v>
      </c>
    </row>
    <row r="19" spans="1:21" s="610" customFormat="1" ht="18" customHeight="1">
      <c r="A19" s="615" t="s">
        <v>1080</v>
      </c>
      <c r="B19" s="604">
        <v>43034</v>
      </c>
      <c r="C19" s="604">
        <v>42462</v>
      </c>
      <c r="D19" s="605">
        <v>98.7</v>
      </c>
      <c r="E19" s="604">
        <v>18653</v>
      </c>
      <c r="F19" s="604">
        <v>18063</v>
      </c>
      <c r="G19" s="604">
        <v>76754</v>
      </c>
      <c r="H19" s="604">
        <v>74289</v>
      </c>
      <c r="I19" s="605">
        <v>96.8</v>
      </c>
      <c r="J19" s="604">
        <v>7266</v>
      </c>
      <c r="K19" s="604">
        <v>5756</v>
      </c>
      <c r="L19" s="604">
        <v>245025</v>
      </c>
      <c r="M19" s="604">
        <v>224673</v>
      </c>
      <c r="N19" s="605">
        <v>91.7</v>
      </c>
      <c r="O19" s="604">
        <v>4645</v>
      </c>
      <c r="P19" s="604">
        <v>4181</v>
      </c>
    </row>
    <row r="20" spans="1:21" s="610" customFormat="1" ht="18" customHeight="1">
      <c r="A20" s="610" t="s">
        <v>1073</v>
      </c>
      <c r="U20" s="616" t="s">
        <v>1074</v>
      </c>
    </row>
    <row r="21" spans="1:21" s="610" customFormat="1" ht="18" customHeight="1"/>
    <row r="22" spans="1:21" s="610" customFormat="1" ht="18" customHeight="1"/>
    <row r="23" spans="1:21" s="610" customFormat="1" ht="18" customHeight="1"/>
    <row r="24" spans="1:21" s="610" customFormat="1" ht="18" customHeight="1"/>
  </sheetData>
  <mergeCells count="44">
    <mergeCell ref="M13:M14"/>
    <mergeCell ref="N13:N14"/>
    <mergeCell ref="O13:O14"/>
    <mergeCell ref="A12:A14"/>
    <mergeCell ref="B12:F12"/>
    <mergeCell ref="G12:K12"/>
    <mergeCell ref="L12:P12"/>
    <mergeCell ref="B13:B14"/>
    <mergeCell ref="C13:C14"/>
    <mergeCell ref="D13:D14"/>
    <mergeCell ref="P13:P14"/>
    <mergeCell ref="E13:E14"/>
    <mergeCell ref="F13:F14"/>
    <mergeCell ref="G13:G14"/>
    <mergeCell ref="H13:H14"/>
    <mergeCell ref="I13:I14"/>
    <mergeCell ref="J13:J14"/>
    <mergeCell ref="K13:K14"/>
    <mergeCell ref="L13:L14"/>
    <mergeCell ref="A3:A5"/>
    <mergeCell ref="B3:F3"/>
    <mergeCell ref="G3:K3"/>
    <mergeCell ref="L3:P3"/>
    <mergeCell ref="G4:G5"/>
    <mergeCell ref="H4:H5"/>
    <mergeCell ref="I4:I5"/>
    <mergeCell ref="J4:J5"/>
    <mergeCell ref="K4:K5"/>
    <mergeCell ref="M4:M5"/>
    <mergeCell ref="N4:N5"/>
    <mergeCell ref="O4:O5"/>
    <mergeCell ref="P4:P5"/>
    <mergeCell ref="Q3:U3"/>
    <mergeCell ref="B4:B5"/>
    <mergeCell ref="C4:C5"/>
    <mergeCell ref="D4:D5"/>
    <mergeCell ref="E4:E5"/>
    <mergeCell ref="F4:F5"/>
    <mergeCell ref="L4:L5"/>
    <mergeCell ref="S4:S5"/>
    <mergeCell ref="T4:T5"/>
    <mergeCell ref="U4:U5"/>
    <mergeCell ref="Q4:Q5"/>
    <mergeCell ref="R4:R5"/>
  </mergeCells>
  <phoneticPr fontId="2"/>
  <pageMargins left="0.39370078740157483" right="0.39370078740157483" top="0.98425196850393704" bottom="0.19685039370078741" header="0.51181102362204722" footer="0.11811023622047245"/>
  <pageSetup paperSize="8" scale="97" orientation="landscape" r:id="rId1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/>
  <dimension ref="A1:I18"/>
  <sheetViews>
    <sheetView zoomScaleNormal="100" zoomScaleSheetLayoutView="100" workbookViewId="0"/>
  </sheetViews>
  <sheetFormatPr defaultRowHeight="18" customHeight="1"/>
  <cols>
    <col min="1" max="1" width="9.625" style="592" customWidth="1"/>
    <col min="2" max="9" width="9.375" style="592" customWidth="1"/>
    <col min="10" max="16384" width="9" style="592"/>
  </cols>
  <sheetData>
    <row r="1" spans="1:9" ht="18" customHeight="1">
      <c r="A1" s="590" t="s">
        <v>1081</v>
      </c>
      <c r="B1" s="617"/>
      <c r="C1" s="617"/>
      <c r="D1" s="617"/>
    </row>
    <row r="2" spans="1:9" s="594" customFormat="1" ht="18" customHeight="1">
      <c r="I2" s="618" t="s">
        <v>1082</v>
      </c>
    </row>
    <row r="3" spans="1:9" s="594" customFormat="1" ht="18" customHeight="1">
      <c r="A3" s="1356" t="s">
        <v>956</v>
      </c>
      <c r="B3" s="1372" t="s">
        <v>301</v>
      </c>
      <c r="C3" s="1350"/>
      <c r="D3" s="1350" t="s">
        <v>1061</v>
      </c>
      <c r="E3" s="1350"/>
      <c r="F3" s="1350" t="s">
        <v>1062</v>
      </c>
      <c r="G3" s="1350"/>
      <c r="H3" s="1350" t="s">
        <v>1063</v>
      </c>
      <c r="I3" s="1351"/>
    </row>
    <row r="4" spans="1:9" s="594" customFormat="1" ht="18" customHeight="1">
      <c r="A4" s="1357"/>
      <c r="B4" s="619" t="s">
        <v>137</v>
      </c>
      <c r="C4" s="619" t="s">
        <v>1083</v>
      </c>
      <c r="D4" s="619" t="s">
        <v>137</v>
      </c>
      <c r="E4" s="619" t="s">
        <v>1083</v>
      </c>
      <c r="F4" s="619" t="s">
        <v>137</v>
      </c>
      <c r="G4" s="619" t="s">
        <v>1083</v>
      </c>
      <c r="H4" s="619" t="s">
        <v>137</v>
      </c>
      <c r="I4" s="620" t="s">
        <v>1083</v>
      </c>
    </row>
    <row r="5" spans="1:9" s="594" customFormat="1" ht="18" customHeight="1">
      <c r="A5" s="598" t="s">
        <v>582</v>
      </c>
      <c r="B5" s="599">
        <v>431</v>
      </c>
      <c r="C5" s="599">
        <v>6313</v>
      </c>
      <c r="D5" s="599">
        <v>53</v>
      </c>
      <c r="E5" s="599">
        <v>1335</v>
      </c>
      <c r="F5" s="599">
        <v>75</v>
      </c>
      <c r="G5" s="599">
        <v>1459</v>
      </c>
      <c r="H5" s="599">
        <v>303</v>
      </c>
      <c r="I5" s="599">
        <v>3519</v>
      </c>
    </row>
    <row r="6" spans="1:9" s="594" customFormat="1" ht="18" customHeight="1">
      <c r="A6" s="600" t="s">
        <v>571</v>
      </c>
      <c r="B6" s="601">
        <v>435</v>
      </c>
      <c r="C6" s="601">
        <v>6484</v>
      </c>
      <c r="D6" s="601">
        <v>51</v>
      </c>
      <c r="E6" s="601">
        <v>1329</v>
      </c>
      <c r="F6" s="601">
        <v>76</v>
      </c>
      <c r="G6" s="601">
        <v>1547</v>
      </c>
      <c r="H6" s="601">
        <v>308</v>
      </c>
      <c r="I6" s="601">
        <v>3608</v>
      </c>
    </row>
    <row r="7" spans="1:9" s="594" customFormat="1" ht="18" customHeight="1">
      <c r="A7" s="602" t="s">
        <v>146</v>
      </c>
      <c r="B7" s="599">
        <v>433</v>
      </c>
      <c r="C7" s="599">
        <v>7509</v>
      </c>
      <c r="D7" s="599">
        <v>51</v>
      </c>
      <c r="E7" s="599">
        <v>2341</v>
      </c>
      <c r="F7" s="599">
        <v>74</v>
      </c>
      <c r="G7" s="599">
        <v>1537</v>
      </c>
      <c r="H7" s="599">
        <v>308</v>
      </c>
      <c r="I7" s="599">
        <v>3631</v>
      </c>
    </row>
    <row r="8" spans="1:9" s="594" customFormat="1" ht="18" customHeight="1">
      <c r="A8" s="621" t="s">
        <v>49</v>
      </c>
      <c r="B8" s="601">
        <v>429</v>
      </c>
      <c r="C8" s="601">
        <v>6474</v>
      </c>
      <c r="D8" s="601">
        <v>48</v>
      </c>
      <c r="E8" s="601">
        <v>1306</v>
      </c>
      <c r="F8" s="601">
        <v>73</v>
      </c>
      <c r="G8" s="601">
        <v>1537</v>
      </c>
      <c r="H8" s="601">
        <v>308</v>
      </c>
      <c r="I8" s="601">
        <v>3631</v>
      </c>
    </row>
    <row r="9" spans="1:9" s="594" customFormat="1" ht="18" customHeight="1">
      <c r="A9" s="622" t="s">
        <v>158</v>
      </c>
      <c r="B9" s="604">
        <v>429</v>
      </c>
      <c r="C9" s="604">
        <v>6465</v>
      </c>
      <c r="D9" s="604">
        <v>47</v>
      </c>
      <c r="E9" s="604">
        <v>1295</v>
      </c>
      <c r="F9" s="604">
        <v>73</v>
      </c>
      <c r="G9" s="604">
        <v>1536</v>
      </c>
      <c r="H9" s="604">
        <v>309</v>
      </c>
      <c r="I9" s="604">
        <v>3634</v>
      </c>
    </row>
    <row r="10" spans="1:9" s="594" customFormat="1" ht="18" customHeight="1">
      <c r="A10" s="623" t="s">
        <v>1084</v>
      </c>
      <c r="B10" s="624"/>
      <c r="C10" s="624"/>
      <c r="D10" s="624"/>
      <c r="E10" s="624"/>
      <c r="F10" s="624"/>
      <c r="G10" s="624"/>
      <c r="H10" s="624"/>
      <c r="I10" s="624"/>
    </row>
    <row r="11" spans="1:9" s="594" customFormat="1" ht="18" customHeight="1">
      <c r="A11" s="1356" t="s">
        <v>956</v>
      </c>
      <c r="B11" s="1350" t="s">
        <v>1070</v>
      </c>
      <c r="C11" s="1350"/>
      <c r="D11" s="1350" t="s">
        <v>1071</v>
      </c>
      <c r="E11" s="1350"/>
      <c r="F11" s="1350" t="s">
        <v>1072</v>
      </c>
      <c r="G11" s="1351"/>
      <c r="H11" s="624"/>
      <c r="I11" s="624"/>
    </row>
    <row r="12" spans="1:9" s="594" customFormat="1" ht="18" customHeight="1">
      <c r="A12" s="1357"/>
      <c r="B12" s="619" t="s">
        <v>137</v>
      </c>
      <c r="C12" s="619" t="s">
        <v>1083</v>
      </c>
      <c r="D12" s="619" t="s">
        <v>137</v>
      </c>
      <c r="E12" s="619" t="s">
        <v>1083</v>
      </c>
      <c r="F12" s="619" t="s">
        <v>137</v>
      </c>
      <c r="G12" s="620" t="s">
        <v>1083</v>
      </c>
      <c r="H12" s="624"/>
      <c r="I12" s="624"/>
    </row>
    <row r="13" spans="1:9" s="594" customFormat="1" ht="18" customHeight="1">
      <c r="A13" s="598" t="s">
        <v>582</v>
      </c>
      <c r="B13" s="599">
        <v>36</v>
      </c>
      <c r="C13" s="599">
        <v>1232</v>
      </c>
      <c r="D13" s="599">
        <v>47</v>
      </c>
      <c r="E13" s="599">
        <v>495</v>
      </c>
      <c r="F13" s="599">
        <v>220</v>
      </c>
      <c r="G13" s="599">
        <v>1792</v>
      </c>
      <c r="H13" s="624"/>
      <c r="I13" s="624"/>
    </row>
    <row r="14" spans="1:9" s="594" customFormat="1" ht="18" customHeight="1">
      <c r="A14" s="600" t="s">
        <v>571</v>
      </c>
      <c r="B14" s="601">
        <v>36</v>
      </c>
      <c r="C14" s="601">
        <v>1236</v>
      </c>
      <c r="D14" s="601">
        <v>47</v>
      </c>
      <c r="E14" s="601">
        <v>506</v>
      </c>
      <c r="F14" s="601">
        <v>225</v>
      </c>
      <c r="G14" s="601">
        <v>1866</v>
      </c>
      <c r="H14" s="624"/>
      <c r="I14" s="624"/>
    </row>
    <row r="15" spans="1:9" s="594" customFormat="1" ht="18" customHeight="1">
      <c r="A15" s="602" t="s">
        <v>146</v>
      </c>
      <c r="B15" s="599">
        <v>36</v>
      </c>
      <c r="C15" s="599">
        <v>1236</v>
      </c>
      <c r="D15" s="599">
        <v>47</v>
      </c>
      <c r="E15" s="599">
        <v>506</v>
      </c>
      <c r="F15" s="599">
        <v>225</v>
      </c>
      <c r="G15" s="599">
        <v>1889</v>
      </c>
      <c r="H15" s="624"/>
      <c r="I15" s="624"/>
    </row>
    <row r="16" spans="1:9" s="594" customFormat="1" ht="18" customHeight="1">
      <c r="A16" s="621" t="s">
        <v>49</v>
      </c>
      <c r="B16" s="601">
        <v>36</v>
      </c>
      <c r="C16" s="601">
        <v>1236</v>
      </c>
      <c r="D16" s="601">
        <v>47</v>
      </c>
      <c r="E16" s="601">
        <v>506</v>
      </c>
      <c r="F16" s="601">
        <v>225</v>
      </c>
      <c r="G16" s="601">
        <v>1889</v>
      </c>
      <c r="H16" s="624"/>
      <c r="I16" s="624"/>
    </row>
    <row r="17" spans="1:9" s="594" customFormat="1" ht="18" customHeight="1">
      <c r="A17" s="622" t="s">
        <v>158</v>
      </c>
      <c r="B17" s="604">
        <v>36</v>
      </c>
      <c r="C17" s="604">
        <v>1235</v>
      </c>
      <c r="D17" s="604">
        <v>47</v>
      </c>
      <c r="E17" s="604">
        <v>506</v>
      </c>
      <c r="F17" s="604">
        <v>226</v>
      </c>
      <c r="G17" s="604">
        <v>1893</v>
      </c>
      <c r="H17" s="624"/>
      <c r="I17" s="624"/>
    </row>
    <row r="18" spans="1:9" s="594" customFormat="1" ht="18" customHeight="1">
      <c r="A18" s="594" t="s">
        <v>1073</v>
      </c>
      <c r="I18" s="606" t="s">
        <v>1074</v>
      </c>
    </row>
  </sheetData>
  <mergeCells count="9">
    <mergeCell ref="H3:I3"/>
    <mergeCell ref="A11:A12"/>
    <mergeCell ref="B11:C11"/>
    <mergeCell ref="D11:E11"/>
    <mergeCell ref="F11:G11"/>
    <mergeCell ref="A3:A4"/>
    <mergeCell ref="B3:C3"/>
    <mergeCell ref="D3:E3"/>
    <mergeCell ref="F3:G3"/>
  </mergeCells>
  <phoneticPr fontId="2"/>
  <pageMargins left="0.39370078740157483" right="0.39370078740157483" top="0.98425196850393704" bottom="0.19685039370078741" header="0.51181102362204722" footer="0.118110236220472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8"/>
  <dimension ref="B1:B63"/>
  <sheetViews>
    <sheetView zoomScaleNormal="100" zoomScaleSheetLayoutView="100" workbookViewId="0"/>
  </sheetViews>
  <sheetFormatPr defaultColWidth="2.5" defaultRowHeight="21.75" customHeight="1"/>
  <cols>
    <col min="1" max="1" width="2.5" style="1"/>
    <col min="2" max="2" width="3.5" style="1" bestFit="1" customWidth="1"/>
    <col min="3" max="16384" width="2.5" style="1"/>
  </cols>
  <sheetData>
    <row r="1" spans="2:2" s="172" customFormat="1" ht="21.75" customHeight="1">
      <c r="B1" s="172" t="s">
        <v>2254</v>
      </c>
    </row>
    <row r="2" spans="2:2" s="172" customFormat="1" ht="21.75" customHeight="1">
      <c r="B2" s="172" t="s">
        <v>2255</v>
      </c>
    </row>
    <row r="3" spans="2:2" s="172" customFormat="1" ht="21.75" customHeight="1">
      <c r="B3" s="172" t="s">
        <v>2256</v>
      </c>
    </row>
    <row r="4" spans="2:2" s="172" customFormat="1" ht="21.75" customHeight="1">
      <c r="B4" s="172" t="s">
        <v>2257</v>
      </c>
    </row>
    <row r="5" spans="2:2" s="172" customFormat="1" ht="21.75" customHeight="1">
      <c r="B5" s="172" t="s">
        <v>2262</v>
      </c>
    </row>
    <row r="6" spans="2:2" s="172" customFormat="1" ht="21.75" customHeight="1">
      <c r="B6" s="172" t="s">
        <v>2258</v>
      </c>
    </row>
    <row r="7" spans="2:2" s="172" customFormat="1" ht="21.75" customHeight="1">
      <c r="B7" s="172" t="s">
        <v>2058</v>
      </c>
    </row>
    <row r="8" spans="2:2" s="172" customFormat="1" ht="21.75" customHeight="1">
      <c r="B8" s="172" t="s">
        <v>2259</v>
      </c>
    </row>
    <row r="9" spans="2:2" s="172" customFormat="1" ht="21.75" customHeight="1"/>
    <row r="10" spans="2:2" s="172" customFormat="1" ht="21.75" customHeight="1"/>
    <row r="11" spans="2:2" s="172" customFormat="1" ht="21.75" customHeight="1"/>
    <row r="12" spans="2:2" s="172" customFormat="1" ht="21.75" customHeight="1"/>
    <row r="13" spans="2:2" s="172" customFormat="1" ht="21.75" customHeight="1"/>
    <row r="14" spans="2:2" s="172" customFormat="1" ht="21.75" customHeight="1"/>
    <row r="15" spans="2:2" s="172" customFormat="1" ht="21.75" customHeight="1"/>
    <row r="16" spans="2:2" s="172" customFormat="1" ht="21.75" customHeight="1"/>
    <row r="17" s="172" customFormat="1" ht="21.75" customHeight="1"/>
    <row r="18" s="172" customFormat="1" ht="21.75" customHeight="1"/>
    <row r="19" s="172" customFormat="1" ht="21.75" customHeight="1"/>
    <row r="20" s="172" customFormat="1" ht="21.75" customHeight="1"/>
    <row r="21" s="172" customFormat="1" ht="21.75" customHeight="1"/>
    <row r="22" s="172" customFormat="1" ht="21.75" customHeight="1"/>
    <row r="23" s="172" customFormat="1" ht="21.75" customHeight="1"/>
    <row r="24" s="172" customFormat="1" ht="21.75" customHeight="1"/>
    <row r="25" s="172" customFormat="1" ht="21.75" customHeight="1"/>
    <row r="26" s="172" customFormat="1" ht="21.75" customHeight="1"/>
    <row r="27" s="172" customFormat="1" ht="21.75" customHeight="1"/>
    <row r="28" s="172" customFormat="1" ht="21.75" customHeight="1"/>
    <row r="29" s="172" customFormat="1" ht="21.75" customHeight="1"/>
    <row r="30" s="172" customFormat="1" ht="21.75" customHeight="1"/>
    <row r="31" s="172" customFormat="1" ht="21.75" customHeight="1"/>
    <row r="32" s="172" customFormat="1" ht="21.75" customHeight="1"/>
    <row r="33" s="172" customFormat="1" ht="21.75" customHeight="1"/>
    <row r="34" s="172" customFormat="1" ht="21.75" customHeight="1"/>
    <row r="35" s="172" customFormat="1" ht="21.75" customHeight="1"/>
    <row r="36" s="172" customFormat="1" ht="21.75" customHeight="1"/>
    <row r="37" s="172" customFormat="1" ht="21.75" customHeight="1"/>
    <row r="38" s="172" customFormat="1" ht="21.75" customHeight="1"/>
    <row r="39" s="172" customFormat="1" ht="21.75" customHeight="1"/>
    <row r="40" s="172" customFormat="1" ht="21.75" customHeight="1"/>
    <row r="41" s="172" customFormat="1" ht="21.75" customHeight="1"/>
    <row r="42" s="172" customFormat="1" ht="21.75" customHeight="1"/>
    <row r="43" s="172" customFormat="1" ht="21.75" customHeight="1"/>
    <row r="44" s="172" customFormat="1" ht="21.75" customHeight="1"/>
    <row r="45" s="172" customFormat="1" ht="21.75" customHeight="1"/>
    <row r="46" s="172" customFormat="1" ht="21.75" customHeight="1"/>
    <row r="47" s="172" customFormat="1" ht="21.75" customHeight="1"/>
    <row r="48" s="172" customFormat="1" ht="21.75" customHeight="1"/>
    <row r="49" s="172" customFormat="1" ht="21.75" customHeight="1"/>
    <row r="50" s="172" customFormat="1" ht="21.75" customHeight="1"/>
    <row r="51" s="172" customFormat="1" ht="21.75" customHeight="1"/>
    <row r="52" s="172" customFormat="1" ht="21.75" customHeight="1"/>
    <row r="53" s="172" customFormat="1" ht="21.75" customHeight="1"/>
    <row r="54" s="172" customFormat="1" ht="21.75" customHeight="1"/>
    <row r="55" s="172" customFormat="1" ht="21.75" customHeight="1"/>
    <row r="56" s="172" customFormat="1" ht="21.75" customHeight="1"/>
    <row r="57" s="172" customFormat="1" ht="21.75" customHeight="1"/>
    <row r="58" s="172" customFormat="1" ht="21.75" customHeight="1"/>
    <row r="59" s="172" customFormat="1" ht="21.75" customHeight="1"/>
    <row r="60" s="172" customFormat="1" ht="21.75" customHeight="1"/>
    <row r="61" s="172" customFormat="1" ht="21.75" customHeight="1"/>
    <row r="62" s="172" customFormat="1" ht="21.75" customHeight="1"/>
    <row r="63" s="172" customFormat="1" ht="21.75" customHeight="1"/>
  </sheetData>
  <phoneticPr fontId="2"/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/>
  <dimension ref="A1:N51"/>
  <sheetViews>
    <sheetView view="pageBreakPreview" zoomScaleNormal="95" zoomScaleSheetLayoutView="100" workbookViewId="0"/>
  </sheetViews>
  <sheetFormatPr defaultRowHeight="18" customHeight="1"/>
  <cols>
    <col min="1" max="1" width="15.375" style="187" customWidth="1"/>
    <col min="2" max="2" width="7.625" style="187" bestFit="1" customWidth="1"/>
    <col min="3" max="3" width="12.25" style="187" bestFit="1" customWidth="1"/>
    <col min="4" max="4" width="10.25" style="187" bestFit="1" customWidth="1"/>
    <col min="5" max="5" width="5.875" style="187" bestFit="1" customWidth="1"/>
    <col min="6" max="6" width="12.25" style="187" bestFit="1" customWidth="1"/>
    <col min="7" max="7" width="13" style="187" customWidth="1"/>
    <col min="8" max="8" width="8.5" style="187" customWidth="1"/>
    <col min="9" max="10" width="0.625" style="187" customWidth="1"/>
    <col min="11" max="12" width="9.875" style="187" bestFit="1" customWidth="1"/>
    <col min="13" max="16384" width="9" style="187"/>
  </cols>
  <sheetData>
    <row r="1" spans="1:13" ht="18" customHeight="1">
      <c r="A1" s="1333" t="s">
        <v>1085</v>
      </c>
      <c r="B1" s="1333"/>
      <c r="C1" s="1333"/>
      <c r="D1" s="1333"/>
      <c r="E1" s="1375"/>
      <c r="F1" s="1375"/>
      <c r="G1" s="1375"/>
      <c r="H1" s="1375"/>
      <c r="I1" s="191"/>
      <c r="J1" s="191"/>
      <c r="L1" s="625"/>
    </row>
    <row r="2" spans="1:13" s="6" customFormat="1" ht="18" customHeight="1">
      <c r="A2" s="535"/>
      <c r="B2" s="535"/>
      <c r="C2" s="535"/>
      <c r="D2" s="535"/>
      <c r="E2" s="1339"/>
      <c r="F2" s="1339"/>
      <c r="G2" s="1339"/>
      <c r="H2" s="1339"/>
      <c r="I2" s="194"/>
      <c r="J2" s="194"/>
      <c r="L2" s="626"/>
    </row>
    <row r="3" spans="1:13" s="6" customFormat="1" ht="18" customHeight="1">
      <c r="A3" s="627" t="s">
        <v>1086</v>
      </c>
      <c r="B3" s="317" t="s">
        <v>1087</v>
      </c>
      <c r="C3" s="317" t="s">
        <v>1088</v>
      </c>
      <c r="D3" s="317" t="s">
        <v>1089</v>
      </c>
      <c r="E3" s="317" t="s">
        <v>1090</v>
      </c>
      <c r="F3" s="317" t="s">
        <v>1091</v>
      </c>
      <c r="G3" s="317" t="s">
        <v>1092</v>
      </c>
      <c r="H3" s="318" t="s">
        <v>1093</v>
      </c>
      <c r="I3" s="194"/>
      <c r="J3" s="194"/>
      <c r="K3" s="337"/>
      <c r="L3" s="626"/>
      <c r="M3" s="626"/>
    </row>
    <row r="4" spans="1:13" s="6" customFormat="1" ht="18" customHeight="1">
      <c r="A4" s="1373" t="s">
        <v>1094</v>
      </c>
      <c r="B4" s="628" t="s">
        <v>1095</v>
      </c>
      <c r="C4" s="628" t="s">
        <v>1096</v>
      </c>
      <c r="D4" s="628" t="s">
        <v>1097</v>
      </c>
      <c r="E4" s="629">
        <v>1</v>
      </c>
      <c r="F4" s="630">
        <v>36</v>
      </c>
      <c r="G4" s="631">
        <f t="shared" ref="G4:G13" si="0">E4*F4</f>
        <v>36</v>
      </c>
      <c r="H4" s="1374">
        <v>1674</v>
      </c>
      <c r="I4" s="632"/>
      <c r="J4" s="194"/>
      <c r="K4" s="633"/>
      <c r="L4" s="633"/>
    </row>
    <row r="5" spans="1:13" s="6" customFormat="1" ht="18" customHeight="1">
      <c r="A5" s="1373"/>
      <c r="B5" s="634" t="s">
        <v>1098</v>
      </c>
      <c r="C5" s="634" t="s">
        <v>1099</v>
      </c>
      <c r="D5" s="634" t="s">
        <v>1099</v>
      </c>
      <c r="E5" s="635">
        <v>2</v>
      </c>
      <c r="F5" s="636">
        <v>31</v>
      </c>
      <c r="G5" s="637">
        <f t="shared" si="0"/>
        <v>62</v>
      </c>
      <c r="H5" s="1374"/>
      <c r="I5" s="632"/>
      <c r="J5" s="194"/>
      <c r="K5" s="633"/>
      <c r="L5" s="633"/>
    </row>
    <row r="6" spans="1:13" s="6" customFormat="1" ht="18" customHeight="1">
      <c r="A6" s="1373" t="s">
        <v>1100</v>
      </c>
      <c r="B6" s="628" t="s">
        <v>1095</v>
      </c>
      <c r="C6" s="628" t="s">
        <v>1096</v>
      </c>
      <c r="D6" s="628" t="s">
        <v>1097</v>
      </c>
      <c r="E6" s="629">
        <v>3</v>
      </c>
      <c r="F6" s="630">
        <v>36</v>
      </c>
      <c r="G6" s="631">
        <f t="shared" si="0"/>
        <v>108</v>
      </c>
      <c r="H6" s="1374">
        <v>1651</v>
      </c>
      <c r="I6" s="632"/>
      <c r="J6" s="194"/>
      <c r="K6" s="633"/>
      <c r="L6" s="633"/>
    </row>
    <row r="7" spans="1:13" s="6" customFormat="1" ht="18" customHeight="1">
      <c r="A7" s="1373"/>
      <c r="B7" s="634" t="s">
        <v>1098</v>
      </c>
      <c r="C7" s="634" t="s">
        <v>1099</v>
      </c>
      <c r="D7" s="634" t="s">
        <v>1099</v>
      </c>
      <c r="E7" s="635">
        <v>2</v>
      </c>
      <c r="F7" s="636">
        <v>31</v>
      </c>
      <c r="G7" s="637">
        <f t="shared" si="0"/>
        <v>62</v>
      </c>
      <c r="H7" s="1374"/>
      <c r="I7" s="632"/>
      <c r="J7" s="194"/>
      <c r="K7" s="633"/>
      <c r="L7" s="633"/>
    </row>
    <row r="8" spans="1:13" s="6" customFormat="1" ht="18" customHeight="1">
      <c r="A8" s="1373" t="s">
        <v>1101</v>
      </c>
      <c r="B8" s="628" t="s">
        <v>1095</v>
      </c>
      <c r="C8" s="628" t="s">
        <v>1096</v>
      </c>
      <c r="D8" s="628" t="s">
        <v>1102</v>
      </c>
      <c r="E8" s="629">
        <v>5</v>
      </c>
      <c r="F8" s="630">
        <v>36.9</v>
      </c>
      <c r="G8" s="631">
        <f t="shared" si="0"/>
        <v>184.5</v>
      </c>
      <c r="H8" s="1374">
        <v>1778</v>
      </c>
      <c r="I8" s="632"/>
      <c r="J8" s="194"/>
      <c r="K8" s="633"/>
      <c r="L8" s="633"/>
    </row>
    <row r="9" spans="1:13" s="6" customFormat="1" ht="18" customHeight="1">
      <c r="A9" s="1373"/>
      <c r="B9" s="634" t="s">
        <v>1098</v>
      </c>
      <c r="C9" s="634" t="s">
        <v>1099</v>
      </c>
      <c r="D9" s="634" t="s">
        <v>1099</v>
      </c>
      <c r="E9" s="635">
        <v>1</v>
      </c>
      <c r="F9" s="636">
        <v>31.59</v>
      </c>
      <c r="G9" s="637">
        <f t="shared" si="0"/>
        <v>31.59</v>
      </c>
      <c r="H9" s="1374"/>
      <c r="I9" s="632"/>
      <c r="J9" s="194"/>
      <c r="K9" s="633"/>
      <c r="L9" s="633"/>
    </row>
    <row r="10" spans="1:13" s="6" customFormat="1" ht="18" customHeight="1">
      <c r="A10" s="1373" t="s">
        <v>1103</v>
      </c>
      <c r="B10" s="628" t="s">
        <v>1095</v>
      </c>
      <c r="C10" s="628" t="s">
        <v>1104</v>
      </c>
      <c r="D10" s="628" t="s">
        <v>1105</v>
      </c>
      <c r="E10" s="629">
        <v>10</v>
      </c>
      <c r="F10" s="630">
        <v>61.38</v>
      </c>
      <c r="G10" s="631">
        <f t="shared" si="0"/>
        <v>613.80000000000007</v>
      </c>
      <c r="H10" s="1374">
        <v>3027</v>
      </c>
      <c r="I10" s="632"/>
      <c r="J10" s="194"/>
      <c r="K10" s="633"/>
      <c r="L10" s="633"/>
    </row>
    <row r="11" spans="1:13" s="6" customFormat="1" ht="18" customHeight="1">
      <c r="A11" s="1373"/>
      <c r="B11" s="634" t="s">
        <v>1098</v>
      </c>
      <c r="C11" s="634" t="s">
        <v>1099</v>
      </c>
      <c r="D11" s="634" t="s">
        <v>1099</v>
      </c>
      <c r="E11" s="635">
        <v>10</v>
      </c>
      <c r="F11" s="636">
        <v>59.99</v>
      </c>
      <c r="G11" s="637">
        <f t="shared" si="0"/>
        <v>599.9</v>
      </c>
      <c r="H11" s="1374"/>
      <c r="I11" s="632"/>
      <c r="J11" s="194"/>
      <c r="K11" s="633"/>
      <c r="L11" s="633"/>
    </row>
    <row r="12" spans="1:13" s="6" customFormat="1" ht="18" customHeight="1">
      <c r="A12" s="1373" t="s">
        <v>1106</v>
      </c>
      <c r="B12" s="628" t="s">
        <v>1095</v>
      </c>
      <c r="C12" s="628" t="s">
        <v>1104</v>
      </c>
      <c r="D12" s="628" t="s">
        <v>1107</v>
      </c>
      <c r="E12" s="629">
        <v>5</v>
      </c>
      <c r="F12" s="630">
        <v>61.38</v>
      </c>
      <c r="G12" s="631">
        <f t="shared" si="0"/>
        <v>306.90000000000003</v>
      </c>
      <c r="H12" s="1374">
        <v>2953</v>
      </c>
      <c r="I12" s="632"/>
      <c r="J12" s="194"/>
      <c r="K12" s="633"/>
      <c r="L12" s="633"/>
    </row>
    <row r="13" spans="1:13" s="6" customFormat="1" ht="18" customHeight="1">
      <c r="A13" s="1373"/>
      <c r="B13" s="634" t="s">
        <v>1098</v>
      </c>
      <c r="C13" s="634" t="s">
        <v>1099</v>
      </c>
      <c r="D13" s="634" t="s">
        <v>1099</v>
      </c>
      <c r="E13" s="635">
        <v>15</v>
      </c>
      <c r="F13" s="636">
        <v>59.99</v>
      </c>
      <c r="G13" s="637">
        <f t="shared" si="0"/>
        <v>899.85</v>
      </c>
      <c r="H13" s="1374"/>
      <c r="I13" s="632"/>
      <c r="J13" s="194"/>
      <c r="K13" s="633"/>
      <c r="L13" s="633"/>
    </row>
    <row r="14" spans="1:13" s="6" customFormat="1" ht="18" customHeight="1">
      <c r="A14" s="1373" t="s">
        <v>1108</v>
      </c>
      <c r="B14" s="628" t="s">
        <v>1095</v>
      </c>
      <c r="C14" s="628" t="s">
        <v>1109</v>
      </c>
      <c r="D14" s="628" t="s">
        <v>1110</v>
      </c>
      <c r="E14" s="629">
        <v>30</v>
      </c>
      <c r="F14" s="630">
        <v>68.16</v>
      </c>
      <c r="G14" s="631">
        <f>F14*E14</f>
        <v>2044.8</v>
      </c>
      <c r="H14" s="1374">
        <v>5573</v>
      </c>
      <c r="I14" s="632"/>
      <c r="J14" s="194"/>
      <c r="K14" s="633"/>
      <c r="L14" s="633"/>
    </row>
    <row r="15" spans="1:13" s="6" customFormat="1" ht="18" customHeight="1">
      <c r="A15" s="1373"/>
      <c r="B15" s="634" t="s">
        <v>1098</v>
      </c>
      <c r="C15" s="634" t="s">
        <v>1099</v>
      </c>
      <c r="D15" s="634" t="s">
        <v>1111</v>
      </c>
      <c r="E15" s="635">
        <v>24</v>
      </c>
      <c r="F15" s="636">
        <v>60.86</v>
      </c>
      <c r="G15" s="637">
        <f>F15*E15</f>
        <v>1460.6399999999999</v>
      </c>
      <c r="H15" s="1374"/>
      <c r="I15" s="632"/>
      <c r="J15" s="194"/>
      <c r="K15" s="633"/>
      <c r="L15" s="633"/>
      <c r="M15" s="638"/>
    </row>
    <row r="16" spans="1:13" s="6" customFormat="1" ht="18" customHeight="1">
      <c r="A16" s="639" t="s">
        <v>1112</v>
      </c>
      <c r="B16" s="628" t="s">
        <v>1095</v>
      </c>
      <c r="C16" s="628" t="s">
        <v>1113</v>
      </c>
      <c r="D16" s="628" t="s">
        <v>1114</v>
      </c>
      <c r="E16" s="629">
        <v>20</v>
      </c>
      <c r="F16" s="630">
        <v>61.38</v>
      </c>
      <c r="G16" s="631">
        <f>F16*E16</f>
        <v>1227.6000000000001</v>
      </c>
      <c r="H16" s="640">
        <v>2439</v>
      </c>
      <c r="I16" s="632"/>
      <c r="J16" s="194"/>
      <c r="K16" s="633"/>
      <c r="L16" s="633"/>
      <c r="M16" s="323"/>
    </row>
    <row r="17" spans="1:13" s="6" customFormat="1" ht="18" customHeight="1">
      <c r="A17" s="639" t="s">
        <v>1115</v>
      </c>
      <c r="B17" s="634" t="s">
        <v>1095</v>
      </c>
      <c r="C17" s="634" t="s">
        <v>1096</v>
      </c>
      <c r="D17" s="634" t="s">
        <v>1116</v>
      </c>
      <c r="E17" s="635">
        <v>4</v>
      </c>
      <c r="F17" s="636">
        <v>63.17</v>
      </c>
      <c r="G17" s="637">
        <f>F17*E17</f>
        <v>252.68</v>
      </c>
      <c r="H17" s="640">
        <v>1228</v>
      </c>
      <c r="I17" s="632"/>
      <c r="J17" s="194"/>
      <c r="K17" s="633"/>
      <c r="L17" s="633"/>
    </row>
    <row r="18" spans="1:13" s="6" customFormat="1" ht="18" customHeight="1">
      <c r="A18" s="1373" t="s">
        <v>1117</v>
      </c>
      <c r="B18" s="628" t="s">
        <v>1095</v>
      </c>
      <c r="C18" s="628" t="s">
        <v>1113</v>
      </c>
      <c r="D18" s="628" t="s">
        <v>1118</v>
      </c>
      <c r="E18" s="629">
        <v>10</v>
      </c>
      <c r="F18" s="630">
        <v>64.03</v>
      </c>
      <c r="G18" s="631">
        <f t="shared" ref="G18:G38" si="1">E18*F18</f>
        <v>640.29999999999995</v>
      </c>
      <c r="H18" s="1374">
        <v>2401</v>
      </c>
      <c r="I18" s="632"/>
      <c r="J18" s="194"/>
      <c r="K18" s="633"/>
      <c r="L18" s="633"/>
    </row>
    <row r="19" spans="1:13" s="6" customFormat="1" ht="18" customHeight="1">
      <c r="A19" s="1373"/>
      <c r="B19" s="634" t="s">
        <v>1098</v>
      </c>
      <c r="C19" s="634" t="s">
        <v>1099</v>
      </c>
      <c r="D19" s="634" t="s">
        <v>1099</v>
      </c>
      <c r="E19" s="635">
        <v>8</v>
      </c>
      <c r="F19" s="636">
        <v>61.8</v>
      </c>
      <c r="G19" s="637">
        <f t="shared" si="1"/>
        <v>494.4</v>
      </c>
      <c r="H19" s="1374"/>
      <c r="I19" s="632"/>
      <c r="J19" s="194"/>
      <c r="K19" s="633"/>
      <c r="L19" s="633"/>
    </row>
    <row r="20" spans="1:13" s="6" customFormat="1" ht="18" customHeight="1">
      <c r="A20" s="1373" t="s">
        <v>1119</v>
      </c>
      <c r="B20" s="628" t="s">
        <v>1095</v>
      </c>
      <c r="C20" s="628" t="s">
        <v>1104</v>
      </c>
      <c r="D20" s="628" t="s">
        <v>1120</v>
      </c>
      <c r="E20" s="629">
        <v>18</v>
      </c>
      <c r="F20" s="630">
        <v>44.46</v>
      </c>
      <c r="G20" s="631">
        <f t="shared" si="1"/>
        <v>800.28</v>
      </c>
      <c r="H20" s="1374">
        <v>6815</v>
      </c>
      <c r="I20" s="632"/>
      <c r="J20" s="194"/>
      <c r="K20" s="633"/>
      <c r="L20" s="633"/>
    </row>
    <row r="21" spans="1:13" s="6" customFormat="1" ht="18" customHeight="1">
      <c r="A21" s="1373"/>
      <c r="B21" s="634" t="s">
        <v>1098</v>
      </c>
      <c r="C21" s="634" t="s">
        <v>1099</v>
      </c>
      <c r="D21" s="634" t="s">
        <v>1099</v>
      </c>
      <c r="E21" s="635">
        <v>6</v>
      </c>
      <c r="F21" s="636">
        <v>42.75</v>
      </c>
      <c r="G21" s="637">
        <f t="shared" si="1"/>
        <v>256.5</v>
      </c>
      <c r="H21" s="1374"/>
      <c r="I21" s="632"/>
      <c r="J21" s="194"/>
      <c r="K21" s="633"/>
      <c r="L21" s="633"/>
    </row>
    <row r="22" spans="1:13" s="6" customFormat="1" ht="18" customHeight="1">
      <c r="A22" s="1373"/>
      <c r="B22" s="628" t="s">
        <v>1098</v>
      </c>
      <c r="C22" s="628" t="s">
        <v>1099</v>
      </c>
      <c r="D22" s="628" t="s">
        <v>1121</v>
      </c>
      <c r="E22" s="629">
        <v>12</v>
      </c>
      <c r="F22" s="630">
        <v>42.75</v>
      </c>
      <c r="G22" s="631">
        <f t="shared" si="1"/>
        <v>513</v>
      </c>
      <c r="H22" s="1374"/>
      <c r="I22" s="632"/>
      <c r="J22" s="194"/>
      <c r="K22" s="633"/>
      <c r="L22" s="633"/>
    </row>
    <row r="23" spans="1:13" s="6" customFormat="1" ht="18" customHeight="1">
      <c r="A23" s="1373"/>
      <c r="B23" s="634" t="s">
        <v>1098</v>
      </c>
      <c r="C23" s="634" t="s">
        <v>1099</v>
      </c>
      <c r="D23" s="634" t="s">
        <v>1122</v>
      </c>
      <c r="E23" s="635">
        <v>12</v>
      </c>
      <c r="F23" s="636">
        <v>49.7</v>
      </c>
      <c r="G23" s="637">
        <f t="shared" si="1"/>
        <v>596.40000000000009</v>
      </c>
      <c r="H23" s="1374"/>
      <c r="I23" s="632"/>
      <c r="J23" s="194"/>
      <c r="K23" s="633"/>
      <c r="L23" s="633"/>
    </row>
    <row r="24" spans="1:13" s="6" customFormat="1" ht="18" customHeight="1">
      <c r="A24" s="1373"/>
      <c r="B24" s="628" t="s">
        <v>1098</v>
      </c>
      <c r="C24" s="628" t="s">
        <v>1099</v>
      </c>
      <c r="D24" s="628" t="s">
        <v>1123</v>
      </c>
      <c r="E24" s="629">
        <v>6</v>
      </c>
      <c r="F24" s="630">
        <v>53.46</v>
      </c>
      <c r="G24" s="631">
        <f t="shared" si="1"/>
        <v>320.76</v>
      </c>
      <c r="H24" s="1374"/>
      <c r="I24" s="632"/>
      <c r="J24" s="194"/>
      <c r="K24" s="633"/>
      <c r="L24" s="641"/>
      <c r="M24" s="633"/>
    </row>
    <row r="25" spans="1:13" s="6" customFormat="1" ht="18" customHeight="1">
      <c r="A25" s="1373" t="s">
        <v>1124</v>
      </c>
      <c r="B25" s="634" t="s">
        <v>1095</v>
      </c>
      <c r="C25" s="634" t="s">
        <v>1125</v>
      </c>
      <c r="D25" s="634" t="s">
        <v>1126</v>
      </c>
      <c r="E25" s="635">
        <v>4</v>
      </c>
      <c r="F25" s="636">
        <v>36.4</v>
      </c>
      <c r="G25" s="637">
        <f t="shared" si="1"/>
        <v>145.6</v>
      </c>
      <c r="H25" s="1374">
        <v>3073</v>
      </c>
      <c r="I25" s="632"/>
      <c r="J25" s="194"/>
      <c r="K25" s="633"/>
      <c r="L25" s="633"/>
    </row>
    <row r="26" spans="1:13" s="6" customFormat="1" ht="18" customHeight="1">
      <c r="A26" s="1373"/>
      <c r="B26" s="628" t="s">
        <v>1098</v>
      </c>
      <c r="C26" s="628" t="s">
        <v>1099</v>
      </c>
      <c r="D26" s="628" t="s">
        <v>1099</v>
      </c>
      <c r="E26" s="629">
        <v>6</v>
      </c>
      <c r="F26" s="630">
        <v>33.1</v>
      </c>
      <c r="G26" s="631">
        <f t="shared" si="1"/>
        <v>198.60000000000002</v>
      </c>
      <c r="H26" s="1374"/>
      <c r="I26" s="632"/>
      <c r="J26" s="194"/>
      <c r="K26" s="633"/>
      <c r="L26" s="633"/>
    </row>
    <row r="27" spans="1:13" s="6" customFormat="1" ht="18" customHeight="1">
      <c r="A27" s="1373"/>
      <c r="B27" s="634" t="s">
        <v>1095</v>
      </c>
      <c r="C27" s="634" t="s">
        <v>1099</v>
      </c>
      <c r="D27" s="634" t="s">
        <v>1127</v>
      </c>
      <c r="E27" s="635">
        <v>6</v>
      </c>
      <c r="F27" s="636">
        <v>36.4</v>
      </c>
      <c r="G27" s="637">
        <f t="shared" si="1"/>
        <v>218.39999999999998</v>
      </c>
      <c r="H27" s="1374"/>
      <c r="I27" s="632"/>
      <c r="J27" s="194"/>
      <c r="K27" s="633"/>
      <c r="L27" s="633"/>
    </row>
    <row r="28" spans="1:13" s="6" customFormat="1" ht="18" customHeight="1">
      <c r="A28" s="1373"/>
      <c r="B28" s="628" t="s">
        <v>1098</v>
      </c>
      <c r="C28" s="628" t="s">
        <v>1099</v>
      </c>
      <c r="D28" s="628" t="s">
        <v>1099</v>
      </c>
      <c r="E28" s="629">
        <v>4</v>
      </c>
      <c r="F28" s="630">
        <v>33.1</v>
      </c>
      <c r="G28" s="631">
        <f t="shared" si="1"/>
        <v>132.4</v>
      </c>
      <c r="H28" s="1374"/>
      <c r="I28" s="632"/>
      <c r="J28" s="194"/>
      <c r="K28" s="633"/>
      <c r="L28" s="633"/>
    </row>
    <row r="29" spans="1:13" s="6" customFormat="1" ht="18" customHeight="1">
      <c r="A29" s="1373"/>
      <c r="B29" s="634" t="s">
        <v>1098</v>
      </c>
      <c r="C29" s="634" t="s">
        <v>1104</v>
      </c>
      <c r="D29" s="634" t="s">
        <v>1128</v>
      </c>
      <c r="E29" s="635">
        <v>2</v>
      </c>
      <c r="F29" s="636">
        <v>59.99</v>
      </c>
      <c r="G29" s="637">
        <f t="shared" si="1"/>
        <v>119.98</v>
      </c>
      <c r="H29" s="1374"/>
      <c r="I29" s="632"/>
      <c r="J29" s="194"/>
      <c r="K29" s="633"/>
      <c r="L29" s="633"/>
    </row>
    <row r="30" spans="1:13" s="6" customFormat="1" ht="18" customHeight="1">
      <c r="A30" s="1373" t="s">
        <v>1129</v>
      </c>
      <c r="B30" s="628" t="s">
        <v>1130</v>
      </c>
      <c r="C30" s="628" t="s">
        <v>1109</v>
      </c>
      <c r="D30" s="628" t="s">
        <v>1131</v>
      </c>
      <c r="E30" s="629">
        <v>4</v>
      </c>
      <c r="F30" s="630">
        <v>75.42</v>
      </c>
      <c r="G30" s="631">
        <f t="shared" si="1"/>
        <v>301.68</v>
      </c>
      <c r="H30" s="1374">
        <v>5420</v>
      </c>
      <c r="I30" s="632"/>
      <c r="J30" s="194"/>
      <c r="K30" s="633"/>
      <c r="L30" s="633"/>
    </row>
    <row r="31" spans="1:13" s="6" customFormat="1" ht="18" customHeight="1">
      <c r="A31" s="1373"/>
      <c r="B31" s="634" t="s">
        <v>1132</v>
      </c>
      <c r="C31" s="634" t="s">
        <v>1099</v>
      </c>
      <c r="D31" s="634" t="s">
        <v>1099</v>
      </c>
      <c r="E31" s="635">
        <v>15</v>
      </c>
      <c r="F31" s="636">
        <v>64.599999999999994</v>
      </c>
      <c r="G31" s="637">
        <f t="shared" si="1"/>
        <v>968.99999999999989</v>
      </c>
      <c r="H31" s="1374"/>
      <c r="I31" s="632"/>
      <c r="J31" s="194"/>
      <c r="K31" s="633"/>
      <c r="L31" s="633"/>
    </row>
    <row r="32" spans="1:13" s="6" customFormat="1" ht="18" customHeight="1">
      <c r="A32" s="1373"/>
      <c r="B32" s="628" t="s">
        <v>1133</v>
      </c>
      <c r="C32" s="628" t="s">
        <v>1099</v>
      </c>
      <c r="D32" s="628" t="s">
        <v>1099</v>
      </c>
      <c r="E32" s="629">
        <v>10</v>
      </c>
      <c r="F32" s="630">
        <v>35.4</v>
      </c>
      <c r="G32" s="631">
        <f t="shared" si="1"/>
        <v>354</v>
      </c>
      <c r="H32" s="1374"/>
      <c r="I32" s="632"/>
      <c r="J32" s="194"/>
      <c r="K32" s="633"/>
      <c r="L32" s="633"/>
    </row>
    <row r="33" spans="1:14" s="6" customFormat="1" ht="18" customHeight="1">
      <c r="A33" s="1373"/>
      <c r="B33" s="634" t="s">
        <v>1134</v>
      </c>
      <c r="C33" s="634" t="s">
        <v>1099</v>
      </c>
      <c r="D33" s="634" t="s">
        <v>1099</v>
      </c>
      <c r="E33" s="635">
        <v>1</v>
      </c>
      <c r="F33" s="636">
        <v>75.260000000000005</v>
      </c>
      <c r="G33" s="637">
        <f t="shared" si="1"/>
        <v>75.260000000000005</v>
      </c>
      <c r="H33" s="1374"/>
      <c r="I33" s="632"/>
      <c r="J33" s="194"/>
      <c r="K33" s="633"/>
      <c r="L33" s="633"/>
    </row>
    <row r="34" spans="1:14" s="6" customFormat="1" ht="18" customHeight="1">
      <c r="A34" s="639" t="s">
        <v>1135</v>
      </c>
      <c r="B34" s="628" t="s">
        <v>1098</v>
      </c>
      <c r="C34" s="628" t="s">
        <v>1104</v>
      </c>
      <c r="D34" s="628" t="s">
        <v>1128</v>
      </c>
      <c r="E34" s="629">
        <v>5</v>
      </c>
      <c r="F34" s="630">
        <v>59.99</v>
      </c>
      <c r="G34" s="631">
        <f t="shared" si="1"/>
        <v>299.95</v>
      </c>
      <c r="H34" s="640">
        <v>1486</v>
      </c>
      <c r="I34" s="632"/>
      <c r="J34" s="194"/>
      <c r="K34" s="633"/>
      <c r="L34" s="633"/>
    </row>
    <row r="35" spans="1:14" s="6" customFormat="1" ht="18" customHeight="1">
      <c r="A35" s="1373" t="s">
        <v>1136</v>
      </c>
      <c r="B35" s="634" t="s">
        <v>1095</v>
      </c>
      <c r="C35" s="634" t="s">
        <v>1109</v>
      </c>
      <c r="D35" s="634" t="s">
        <v>1137</v>
      </c>
      <c r="E35" s="635">
        <v>6</v>
      </c>
      <c r="F35" s="636">
        <v>67.8</v>
      </c>
      <c r="G35" s="637">
        <f t="shared" si="1"/>
        <v>406.79999999999995</v>
      </c>
      <c r="H35" s="1374">
        <v>1091</v>
      </c>
      <c r="I35" s="632"/>
      <c r="J35" s="194"/>
      <c r="K35" s="633"/>
      <c r="L35" s="633"/>
      <c r="M35" s="633"/>
      <c r="N35" s="642"/>
    </row>
    <row r="36" spans="1:14" s="6" customFormat="1" ht="18" customHeight="1">
      <c r="A36" s="1373"/>
      <c r="B36" s="628" t="s">
        <v>1098</v>
      </c>
      <c r="C36" s="628" t="s">
        <v>1099</v>
      </c>
      <c r="D36" s="628" t="s">
        <v>1099</v>
      </c>
      <c r="E36" s="629">
        <v>6</v>
      </c>
      <c r="F36" s="630">
        <v>67.8</v>
      </c>
      <c r="G36" s="631">
        <f t="shared" si="1"/>
        <v>406.79999999999995</v>
      </c>
      <c r="H36" s="1374"/>
      <c r="I36" s="632"/>
      <c r="J36" s="194"/>
      <c r="K36" s="633"/>
      <c r="L36" s="633"/>
      <c r="M36" s="633"/>
      <c r="N36" s="642"/>
    </row>
    <row r="37" spans="1:14" s="6" customFormat="1" ht="18" customHeight="1">
      <c r="A37" s="1373" t="s">
        <v>1138</v>
      </c>
      <c r="B37" s="634" t="s">
        <v>1095</v>
      </c>
      <c r="C37" s="634" t="s">
        <v>1109</v>
      </c>
      <c r="D37" s="634" t="s">
        <v>1139</v>
      </c>
      <c r="E37" s="635">
        <v>8</v>
      </c>
      <c r="F37" s="636">
        <v>68.78</v>
      </c>
      <c r="G37" s="637">
        <f t="shared" si="1"/>
        <v>550.24</v>
      </c>
      <c r="H37" s="1374">
        <v>2024</v>
      </c>
      <c r="I37" s="632"/>
      <c r="J37" s="194"/>
      <c r="K37" s="633"/>
      <c r="L37" s="633"/>
      <c r="M37" s="633"/>
      <c r="N37" s="642"/>
    </row>
    <row r="38" spans="1:14" s="6" customFormat="1" ht="18" customHeight="1">
      <c r="A38" s="1376"/>
      <c r="B38" s="643" t="s">
        <v>1098</v>
      </c>
      <c r="C38" s="643" t="s">
        <v>1099</v>
      </c>
      <c r="D38" s="643" t="s">
        <v>1099</v>
      </c>
      <c r="E38" s="644">
        <v>20</v>
      </c>
      <c r="F38" s="645">
        <v>64.92</v>
      </c>
      <c r="G38" s="646">
        <f t="shared" si="1"/>
        <v>1298.4000000000001</v>
      </c>
      <c r="H38" s="1377"/>
      <c r="I38" s="632"/>
      <c r="J38" s="194"/>
      <c r="K38" s="633"/>
      <c r="L38" s="633"/>
      <c r="M38" s="633"/>
      <c r="N38" s="642"/>
    </row>
    <row r="39" spans="1:14" s="6" customFormat="1" ht="18" customHeight="1">
      <c r="A39" s="1378" t="s">
        <v>267</v>
      </c>
      <c r="B39" s="1378"/>
      <c r="C39" s="1381" t="s">
        <v>1096</v>
      </c>
      <c r="D39" s="1382"/>
      <c r="E39" s="635">
        <f>E4+E5+E6+E7+E8+E9+E17</f>
        <v>18</v>
      </c>
      <c r="F39" s="647"/>
      <c r="G39" s="648">
        <f>G4+G5+G6+G7+G8+G9+G17</f>
        <v>736.77</v>
      </c>
      <c r="H39" s="649"/>
      <c r="I39" s="632"/>
      <c r="J39" s="194"/>
      <c r="K39" s="633"/>
      <c r="L39" s="633"/>
    </row>
    <row r="40" spans="1:14" s="6" customFormat="1" ht="18" customHeight="1">
      <c r="A40" s="1379"/>
      <c r="B40" s="1379"/>
      <c r="C40" s="1383" t="s">
        <v>1140</v>
      </c>
      <c r="D40" s="1384"/>
      <c r="E40" s="629">
        <f>E10+E11+E12+E13+E20+E21+E22+E23+E24+E25+E26+E27+E28+E29+E34</f>
        <v>121</v>
      </c>
      <c r="F40" s="650"/>
      <c r="G40" s="651">
        <f>G10+G11+G12+G13+G20+G21+G22+G23+G24+G25+G26+G27+G28+G29+G34</f>
        <v>6022.3200000000006</v>
      </c>
      <c r="H40" s="649"/>
      <c r="I40" s="632"/>
      <c r="J40" s="194"/>
      <c r="K40" s="633"/>
      <c r="L40" s="633"/>
    </row>
    <row r="41" spans="1:14" s="6" customFormat="1" ht="18" customHeight="1">
      <c r="A41" s="1379"/>
      <c r="B41" s="1379"/>
      <c r="C41" s="1381" t="s">
        <v>1141</v>
      </c>
      <c r="D41" s="1382"/>
      <c r="E41" s="635">
        <f>E14+E15+E16+E18+E19+E30+E31+E32+E33+E35+E36+E37+E38</f>
        <v>162</v>
      </c>
      <c r="F41" s="647"/>
      <c r="G41" s="648">
        <f>G14+G15+G16+G18+G19+G30+G31+G32+G33+G35+G36+G37+G38</f>
        <v>10229.92</v>
      </c>
      <c r="H41" s="649"/>
      <c r="I41" s="632"/>
      <c r="J41" s="194"/>
      <c r="K41" s="633"/>
      <c r="L41" s="633"/>
    </row>
    <row r="42" spans="1:14" s="6" customFormat="1" ht="18" customHeight="1">
      <c r="A42" s="1380"/>
      <c r="B42" s="1380"/>
      <c r="C42" s="1385" t="s">
        <v>60</v>
      </c>
      <c r="D42" s="1386"/>
      <c r="E42" s="652">
        <f>SUM(E4:E38)</f>
        <v>301</v>
      </c>
      <c r="F42" s="653"/>
      <c r="G42" s="654">
        <f>SUM(G4:G38)</f>
        <v>16989.009999999998</v>
      </c>
      <c r="H42" s="655">
        <f>SUM(H4:H38)</f>
        <v>42633</v>
      </c>
      <c r="I42" s="632"/>
      <c r="J42" s="194"/>
      <c r="K42" s="633"/>
      <c r="L42" s="641"/>
    </row>
    <row r="43" spans="1:14" s="6" customFormat="1" ht="16.5" customHeight="1">
      <c r="A43" s="321" t="s">
        <v>990</v>
      </c>
      <c r="B43" s="321"/>
      <c r="C43" s="321"/>
      <c r="D43" s="321"/>
      <c r="E43" s="321"/>
      <c r="F43" s="321"/>
      <c r="G43" s="321"/>
      <c r="H43" s="66" t="s">
        <v>972</v>
      </c>
    </row>
    <row r="44" spans="1:14" s="6" customFormat="1" ht="16.5" customHeight="1">
      <c r="A44" s="194" t="s">
        <v>1142</v>
      </c>
      <c r="B44" s="656"/>
      <c r="C44" s="656"/>
      <c r="D44" s="656"/>
      <c r="E44" s="656"/>
      <c r="F44" s="656"/>
      <c r="G44" s="657"/>
      <c r="H44" s="656"/>
    </row>
    <row r="45" spans="1:14" s="6" customFormat="1" ht="18" customHeight="1">
      <c r="B45" s="194"/>
      <c r="C45" s="194"/>
      <c r="D45" s="194"/>
      <c r="E45" s="194"/>
      <c r="F45" s="194"/>
      <c r="G45" s="194"/>
      <c r="H45" s="194"/>
    </row>
    <row r="46" spans="1:14" s="6" customFormat="1" ht="18" customHeight="1">
      <c r="A46" s="194"/>
      <c r="B46" s="194"/>
      <c r="C46" s="194"/>
      <c r="D46" s="194"/>
      <c r="E46" s="194"/>
      <c r="F46" s="194"/>
      <c r="G46" s="194"/>
      <c r="H46" s="194"/>
    </row>
    <row r="47" spans="1:14" s="6" customFormat="1" ht="18" customHeight="1">
      <c r="A47" s="194"/>
      <c r="B47" s="194"/>
      <c r="C47" s="194"/>
      <c r="D47" s="194"/>
      <c r="E47" s="194"/>
      <c r="F47" s="194"/>
      <c r="G47" s="194"/>
      <c r="H47" s="194"/>
    </row>
    <row r="48" spans="1:14" s="6" customFormat="1" ht="18" customHeight="1">
      <c r="A48" s="194"/>
      <c r="B48" s="194"/>
      <c r="C48" s="194"/>
      <c r="D48" s="194"/>
      <c r="E48" s="194"/>
      <c r="F48" s="194"/>
      <c r="G48" s="194"/>
      <c r="H48" s="194"/>
    </row>
    <row r="49" s="6" customFormat="1" ht="18" customHeight="1"/>
    <row r="50" s="6" customFormat="1" ht="18" customHeight="1"/>
    <row r="51" s="6" customFormat="1" ht="18" customHeight="1"/>
  </sheetData>
  <mergeCells count="32">
    <mergeCell ref="A37:A38"/>
    <mergeCell ref="H37:H38"/>
    <mergeCell ref="A39:B42"/>
    <mergeCell ref="C39:D39"/>
    <mergeCell ref="C40:D40"/>
    <mergeCell ref="C41:D41"/>
    <mergeCell ref="C42:D42"/>
    <mergeCell ref="A25:A29"/>
    <mergeCell ref="H25:H29"/>
    <mergeCell ref="A30:A33"/>
    <mergeCell ref="H30:H33"/>
    <mergeCell ref="A35:A36"/>
    <mergeCell ref="H35:H36"/>
    <mergeCell ref="A14:A15"/>
    <mergeCell ref="H14:H15"/>
    <mergeCell ref="A18:A19"/>
    <mergeCell ref="H18:H19"/>
    <mergeCell ref="A20:A24"/>
    <mergeCell ref="H20:H24"/>
    <mergeCell ref="A8:A9"/>
    <mergeCell ref="H8:H9"/>
    <mergeCell ref="A10:A11"/>
    <mergeCell ref="H10:H11"/>
    <mergeCell ref="A12:A13"/>
    <mergeCell ref="H12:H13"/>
    <mergeCell ref="A6:A7"/>
    <mergeCell ref="H6:H7"/>
    <mergeCell ref="A1:D1"/>
    <mergeCell ref="E1:H1"/>
    <mergeCell ref="E2:H2"/>
    <mergeCell ref="A4:A5"/>
    <mergeCell ref="H4:H5"/>
  </mergeCells>
  <phoneticPr fontId="2"/>
  <pageMargins left="0.39370078740157483" right="0.39370078740157483" top="0.62992125984251968" bottom="0.19685039370078741" header="0.23622047244094491" footer="0.51181102362204722"/>
  <pageSetup paperSize="9" orientation="portrait" r:id="rId1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/>
  <dimension ref="A1:J12"/>
  <sheetViews>
    <sheetView view="pageBreakPreview" zoomScaleNormal="100" zoomScaleSheetLayoutView="100" workbookViewId="0"/>
  </sheetViews>
  <sheetFormatPr defaultRowHeight="18" customHeight="1"/>
  <cols>
    <col min="1" max="1" width="10.125" style="187" customWidth="1"/>
    <col min="2" max="2" width="8" style="187" customWidth="1"/>
    <col min="3" max="3" width="7.125" style="187" customWidth="1"/>
    <col min="4" max="4" width="9.625" style="187" customWidth="1"/>
    <col min="5" max="5" width="8" style="187" customWidth="1"/>
    <col min="6" max="6" width="10.75" style="187" customWidth="1"/>
    <col min="7" max="7" width="11.25" style="187" customWidth="1"/>
    <col min="8" max="8" width="9.875" style="187" customWidth="1"/>
    <col min="9" max="9" width="6.75" style="187" bestFit="1" customWidth="1"/>
    <col min="10" max="10" width="13.875" style="187" customWidth="1"/>
    <col min="11" max="16384" width="9" style="187"/>
  </cols>
  <sheetData>
    <row r="1" spans="1:10" ht="18" customHeight="1">
      <c r="A1" s="1333" t="s">
        <v>1143</v>
      </c>
      <c r="B1" s="1333"/>
      <c r="C1" s="1333"/>
      <c r="D1" s="1333"/>
      <c r="E1" s="1333"/>
      <c r="F1" s="1333"/>
      <c r="G1" s="1375"/>
      <c r="H1" s="1375"/>
      <c r="I1" s="1375"/>
      <c r="J1" s="1375"/>
    </row>
    <row r="2" spans="1:10" s="6" customFormat="1" ht="18" customHeight="1">
      <c r="A2" s="535"/>
      <c r="B2" s="535"/>
      <c r="C2" s="535"/>
      <c r="D2" s="535"/>
      <c r="E2" s="535"/>
      <c r="F2" s="535"/>
      <c r="G2" s="536"/>
      <c r="H2" s="536"/>
      <c r="I2" s="536"/>
      <c r="J2" s="536" t="s">
        <v>1144</v>
      </c>
    </row>
    <row r="3" spans="1:10" s="6" customFormat="1" ht="18" customHeight="1">
      <c r="A3" s="1190" t="s">
        <v>1145</v>
      </c>
      <c r="B3" s="1192" t="s">
        <v>267</v>
      </c>
      <c r="C3" s="1192" t="s">
        <v>1146</v>
      </c>
      <c r="D3" s="1192" t="s">
        <v>1147</v>
      </c>
      <c r="E3" s="1193" t="s">
        <v>1148</v>
      </c>
      <c r="F3" s="1190"/>
      <c r="G3" s="1192"/>
      <c r="H3" s="1390" t="s">
        <v>1149</v>
      </c>
      <c r="I3" s="1192" t="s">
        <v>1150</v>
      </c>
      <c r="J3" s="1387" t="s">
        <v>1151</v>
      </c>
    </row>
    <row r="4" spans="1:10" s="6" customFormat="1" ht="18" customHeight="1">
      <c r="A4" s="1191"/>
      <c r="B4" s="1194"/>
      <c r="C4" s="1194"/>
      <c r="D4" s="1194"/>
      <c r="E4" s="1194"/>
      <c r="F4" s="1195" t="s">
        <v>1152</v>
      </c>
      <c r="G4" s="332"/>
      <c r="H4" s="1341"/>
      <c r="I4" s="1194"/>
      <c r="J4" s="1388"/>
    </row>
    <row r="5" spans="1:10" s="6" customFormat="1" ht="18" customHeight="1">
      <c r="A5" s="1191"/>
      <c r="B5" s="1194"/>
      <c r="C5" s="1194"/>
      <c r="D5" s="1194"/>
      <c r="E5" s="1194"/>
      <c r="F5" s="1194"/>
      <c r="G5" s="335" t="s">
        <v>1153</v>
      </c>
      <c r="H5" s="1342"/>
      <c r="I5" s="1194"/>
      <c r="J5" s="1389"/>
    </row>
    <row r="6" spans="1:10" s="6" customFormat="1" ht="18" customHeight="1">
      <c r="A6" s="568" t="s">
        <v>1154</v>
      </c>
      <c r="B6" s="662">
        <f>SUM(C6:I6)-F6-G6</f>
        <v>26804</v>
      </c>
      <c r="C6" s="407">
        <v>6299</v>
      </c>
      <c r="D6" s="407">
        <v>70</v>
      </c>
      <c r="E6" s="292">
        <v>18646</v>
      </c>
      <c r="F6" s="407">
        <v>18619</v>
      </c>
      <c r="G6" s="407">
        <v>9100</v>
      </c>
      <c r="H6" s="407">
        <v>902</v>
      </c>
      <c r="I6" s="407">
        <v>887</v>
      </c>
      <c r="J6" s="663">
        <v>1.3</v>
      </c>
    </row>
    <row r="7" spans="1:10" s="6" customFormat="1" ht="18" customHeight="1">
      <c r="A7" s="569" t="s">
        <v>48</v>
      </c>
      <c r="B7" s="206">
        <f t="shared" ref="B7:B9" si="0">SUM(C7:I7)-F7-G7</f>
        <v>27034</v>
      </c>
      <c r="C7" s="207">
        <v>6136</v>
      </c>
      <c r="D7" s="207">
        <v>77</v>
      </c>
      <c r="E7" s="207">
        <v>18999</v>
      </c>
      <c r="F7" s="207">
        <v>18973</v>
      </c>
      <c r="G7" s="207">
        <v>9372</v>
      </c>
      <c r="H7" s="207">
        <v>923</v>
      </c>
      <c r="I7" s="207">
        <v>899</v>
      </c>
      <c r="J7" s="664">
        <v>1.3</v>
      </c>
    </row>
    <row r="8" spans="1:10" s="6" customFormat="1" ht="18" customHeight="1">
      <c r="A8" s="570" t="s">
        <v>49</v>
      </c>
      <c r="B8" s="665">
        <f t="shared" si="0"/>
        <v>27290</v>
      </c>
      <c r="C8" s="313">
        <v>6181</v>
      </c>
      <c r="D8" s="313">
        <v>71</v>
      </c>
      <c r="E8" s="176">
        <v>19120</v>
      </c>
      <c r="F8" s="313">
        <v>19094</v>
      </c>
      <c r="G8" s="313">
        <v>9434</v>
      </c>
      <c r="H8" s="313">
        <v>1003</v>
      </c>
      <c r="I8" s="313">
        <v>915</v>
      </c>
      <c r="J8" s="666">
        <v>1.3</v>
      </c>
    </row>
    <row r="9" spans="1:10" s="6" customFormat="1" ht="18" customHeight="1">
      <c r="A9" s="569" t="s">
        <v>50</v>
      </c>
      <c r="B9" s="206">
        <f t="shared" si="0"/>
        <v>27752</v>
      </c>
      <c r="C9" s="207">
        <v>6290</v>
      </c>
      <c r="D9" s="207">
        <v>68</v>
      </c>
      <c r="E9" s="207">
        <v>19449</v>
      </c>
      <c r="F9" s="207">
        <v>19424</v>
      </c>
      <c r="G9" s="207">
        <v>9784</v>
      </c>
      <c r="H9" s="207">
        <v>1016</v>
      </c>
      <c r="I9" s="207">
        <v>929</v>
      </c>
      <c r="J9" s="664">
        <v>1.3</v>
      </c>
    </row>
    <row r="10" spans="1:10" s="6" customFormat="1" ht="18" customHeight="1">
      <c r="A10" s="571" t="s">
        <v>51</v>
      </c>
      <c r="B10" s="558">
        <f>SUM(C10:I10)-F10-G10</f>
        <v>27501</v>
      </c>
      <c r="C10" s="547">
        <v>6220</v>
      </c>
      <c r="D10" s="547">
        <v>61</v>
      </c>
      <c r="E10" s="305">
        <v>19760</v>
      </c>
      <c r="F10" s="547">
        <v>19735</v>
      </c>
      <c r="G10" s="547">
        <v>10113</v>
      </c>
      <c r="H10" s="547">
        <v>1036</v>
      </c>
      <c r="I10" s="547">
        <v>424</v>
      </c>
      <c r="J10" s="667">
        <v>1.3</v>
      </c>
    </row>
    <row r="11" spans="1:10" s="6" customFormat="1" ht="16.5" customHeight="1">
      <c r="A11" s="322" t="s">
        <v>1155</v>
      </c>
      <c r="B11" s="322"/>
      <c r="C11" s="322"/>
      <c r="D11" s="322"/>
      <c r="E11" s="322"/>
      <c r="F11" s="322"/>
      <c r="G11" s="322"/>
      <c r="H11" s="322"/>
      <c r="I11" s="322"/>
      <c r="J11" s="324" t="s">
        <v>1156</v>
      </c>
    </row>
    <row r="12" spans="1:10" ht="16.5" customHeight="1">
      <c r="A12" s="322" t="s">
        <v>1157</v>
      </c>
    </row>
  </sheetData>
  <mergeCells count="12">
    <mergeCell ref="J3:J5"/>
    <mergeCell ref="F4:F5"/>
    <mergeCell ref="A1:F1"/>
    <mergeCell ref="G1:J1"/>
    <mergeCell ref="A3:A5"/>
    <mergeCell ref="B3:B5"/>
    <mergeCell ref="C3:C5"/>
    <mergeCell ref="D3:D5"/>
    <mergeCell ref="E3:E5"/>
    <mergeCell ref="F3:G3"/>
    <mergeCell ref="H3:H5"/>
    <mergeCell ref="I3:I5"/>
  </mergeCells>
  <phoneticPr fontId="2"/>
  <pageMargins left="0.39370078740157483" right="0.39370078740157483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7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4"/>
  <dimension ref="A1:G25"/>
  <sheetViews>
    <sheetView view="pageBreakPreview" zoomScaleNormal="100" zoomScaleSheetLayoutView="100" workbookViewId="0"/>
  </sheetViews>
  <sheetFormatPr defaultRowHeight="18" customHeight="1"/>
  <cols>
    <col min="1" max="1" width="23" style="187" customWidth="1"/>
    <col min="2" max="6" width="12.5" style="187" customWidth="1"/>
    <col min="7" max="16384" width="9" style="187"/>
  </cols>
  <sheetData>
    <row r="1" spans="1:7" ht="18" customHeight="1">
      <c r="A1" s="3" t="s">
        <v>1158</v>
      </c>
      <c r="E1" s="555"/>
      <c r="F1" s="1391"/>
      <c r="G1" s="1391"/>
    </row>
    <row r="2" spans="1:7" s="6" customFormat="1" ht="18" customHeight="1">
      <c r="A2" s="5"/>
      <c r="E2" s="337"/>
      <c r="F2" s="324" t="s">
        <v>1159</v>
      </c>
      <c r="G2" s="323"/>
    </row>
    <row r="3" spans="1:7" s="6" customFormat="1" ht="18" customHeight="1">
      <c r="A3" s="325" t="s">
        <v>1160</v>
      </c>
      <c r="B3" s="319" t="s">
        <v>243</v>
      </c>
      <c r="C3" s="319" t="s">
        <v>244</v>
      </c>
      <c r="D3" s="319" t="s">
        <v>926</v>
      </c>
      <c r="E3" s="333" t="s">
        <v>273</v>
      </c>
      <c r="F3" s="334" t="s">
        <v>1161</v>
      </c>
    </row>
    <row r="4" spans="1:7" s="6" customFormat="1" ht="18" customHeight="1">
      <c r="A4" s="14" t="s">
        <v>1162</v>
      </c>
      <c r="B4" s="31">
        <v>3144</v>
      </c>
      <c r="C4" s="31">
        <v>2996</v>
      </c>
      <c r="D4" s="31">
        <v>2883</v>
      </c>
      <c r="E4" s="31">
        <v>2764</v>
      </c>
      <c r="F4" s="31">
        <v>2643</v>
      </c>
    </row>
    <row r="5" spans="1:7" s="6" customFormat="1" ht="18" customHeight="1">
      <c r="A5" s="15" t="s">
        <v>1163</v>
      </c>
      <c r="B5" s="31">
        <v>255</v>
      </c>
      <c r="C5" s="31">
        <v>249</v>
      </c>
      <c r="D5" s="87">
        <v>242</v>
      </c>
      <c r="E5" s="87">
        <v>228</v>
      </c>
      <c r="F5" s="31">
        <v>239</v>
      </c>
    </row>
    <row r="6" spans="1:7" s="6" customFormat="1" ht="18" customHeight="1">
      <c r="A6" s="15" t="s">
        <v>1164</v>
      </c>
      <c r="B6" s="31">
        <v>670</v>
      </c>
      <c r="C6" s="31">
        <v>689</v>
      </c>
      <c r="D6" s="87">
        <v>728</v>
      </c>
      <c r="E6" s="87">
        <v>764</v>
      </c>
      <c r="F6" s="31">
        <v>807</v>
      </c>
    </row>
    <row r="7" spans="1:7" s="6" customFormat="1" ht="18" customHeight="1">
      <c r="A7" s="15" t="s">
        <v>1165</v>
      </c>
      <c r="B7" s="87">
        <v>18</v>
      </c>
      <c r="C7" s="87">
        <v>20</v>
      </c>
      <c r="D7" s="87">
        <v>21</v>
      </c>
      <c r="E7" s="87">
        <v>18</v>
      </c>
      <c r="F7" s="31">
        <v>19</v>
      </c>
    </row>
    <row r="8" spans="1:7" s="6" customFormat="1" ht="18" customHeight="1">
      <c r="A8" s="241" t="s">
        <v>1166</v>
      </c>
      <c r="B8" s="46">
        <f t="shared" ref="B8:F8" si="0">SUM(B4:B7)</f>
        <v>4087</v>
      </c>
      <c r="C8" s="46">
        <f t="shared" si="0"/>
        <v>3954</v>
      </c>
      <c r="D8" s="46">
        <f t="shared" si="0"/>
        <v>3874</v>
      </c>
      <c r="E8" s="46">
        <f t="shared" si="0"/>
        <v>3774</v>
      </c>
      <c r="F8" s="46">
        <f t="shared" si="0"/>
        <v>3708</v>
      </c>
    </row>
    <row r="9" spans="1:7" s="6" customFormat="1" ht="18" customHeight="1">
      <c r="A9" s="15" t="s">
        <v>1167</v>
      </c>
      <c r="B9" s="87">
        <f>401+10</f>
        <v>411</v>
      </c>
      <c r="C9" s="87">
        <f>402+11</f>
        <v>413</v>
      </c>
      <c r="D9" s="87">
        <f>416+8</f>
        <v>424</v>
      </c>
      <c r="E9" s="87">
        <f>431+9</f>
        <v>440</v>
      </c>
      <c r="F9" s="31">
        <f>450+16</f>
        <v>466</v>
      </c>
    </row>
    <row r="10" spans="1:7" s="6" customFormat="1" ht="18" customHeight="1">
      <c r="A10" s="15" t="s">
        <v>1168</v>
      </c>
      <c r="B10" s="87">
        <v>1</v>
      </c>
      <c r="C10" s="87">
        <v>1</v>
      </c>
      <c r="D10" s="87">
        <v>1</v>
      </c>
      <c r="E10" s="87">
        <v>1</v>
      </c>
      <c r="F10" s="31">
        <v>1</v>
      </c>
    </row>
    <row r="11" spans="1:7" s="6" customFormat="1" ht="18" customHeight="1">
      <c r="A11" s="15" t="s">
        <v>1169</v>
      </c>
      <c r="B11" s="31">
        <f>6215+581+1937+343+228</f>
        <v>9304</v>
      </c>
      <c r="C11" s="31">
        <f>5681+1206+2039+162+274</f>
        <v>9362</v>
      </c>
      <c r="D11" s="31">
        <f>5099+1898+2145+193+351</f>
        <v>9686</v>
      </c>
      <c r="E11" s="31">
        <f>4483+2480+2353+173+529</f>
        <v>10018</v>
      </c>
      <c r="F11" s="31">
        <f>3922+3005+2454+41+745</f>
        <v>10167</v>
      </c>
    </row>
    <row r="12" spans="1:7" s="6" customFormat="1" ht="18" customHeight="1">
      <c r="A12" s="58" t="s">
        <v>1170</v>
      </c>
      <c r="B12" s="313">
        <f>1+1</f>
        <v>2</v>
      </c>
      <c r="C12" s="313">
        <v>0</v>
      </c>
      <c r="D12" s="313">
        <v>0</v>
      </c>
      <c r="E12" s="31">
        <v>0</v>
      </c>
      <c r="F12" s="31">
        <v>0</v>
      </c>
    </row>
    <row r="13" spans="1:7" s="6" customFormat="1" ht="18" customHeight="1">
      <c r="A13" s="15" t="s">
        <v>1171</v>
      </c>
      <c r="B13" s="31">
        <f>1680+226+1763+22</f>
        <v>3691</v>
      </c>
      <c r="C13" s="31">
        <f>1519+384+1749+1+20</f>
        <v>3673</v>
      </c>
      <c r="D13" s="31">
        <f>1329+521+1798+30</f>
        <v>3678</v>
      </c>
      <c r="E13" s="31">
        <f>1159+697+1773+20</f>
        <v>3649</v>
      </c>
      <c r="F13" s="31">
        <f>997+848+1770+15</f>
        <v>3630</v>
      </c>
    </row>
    <row r="14" spans="1:7" s="6" customFormat="1" ht="18" customHeight="1">
      <c r="A14" s="15" t="s">
        <v>1172</v>
      </c>
      <c r="B14" s="31">
        <f>83+10+30+2</f>
        <v>125</v>
      </c>
      <c r="C14" s="31">
        <f>73+22+34</f>
        <v>129</v>
      </c>
      <c r="D14" s="87">
        <f>56+32+37+4</f>
        <v>129</v>
      </c>
      <c r="E14" s="87">
        <f>45+33+37+2</f>
        <v>117</v>
      </c>
      <c r="F14" s="31">
        <f>44+45+32+1</f>
        <v>122</v>
      </c>
    </row>
    <row r="15" spans="1:7" s="6" customFormat="1" ht="18" customHeight="1">
      <c r="A15" s="241" t="s">
        <v>1166</v>
      </c>
      <c r="B15" s="46">
        <f t="shared" ref="B15:F15" si="1">SUM(B9:B14)</f>
        <v>13534</v>
      </c>
      <c r="C15" s="46">
        <f t="shared" si="1"/>
        <v>13578</v>
      </c>
      <c r="D15" s="46">
        <f t="shared" si="1"/>
        <v>13918</v>
      </c>
      <c r="E15" s="46">
        <f t="shared" si="1"/>
        <v>14225</v>
      </c>
      <c r="F15" s="46">
        <f t="shared" si="1"/>
        <v>14386</v>
      </c>
    </row>
    <row r="16" spans="1:7" s="6" customFormat="1" ht="18" customHeight="1">
      <c r="A16" s="15" t="s">
        <v>1173</v>
      </c>
      <c r="B16" s="31">
        <v>1809</v>
      </c>
      <c r="C16" s="31">
        <v>1738</v>
      </c>
      <c r="D16" s="31">
        <v>1686</v>
      </c>
      <c r="E16" s="31">
        <v>1670</v>
      </c>
      <c r="F16" s="31">
        <v>1648</v>
      </c>
    </row>
    <row r="17" spans="1:6" s="6" customFormat="1" ht="18" customHeight="1">
      <c r="A17" s="15" t="s">
        <v>1174</v>
      </c>
      <c r="B17" s="31">
        <v>60</v>
      </c>
      <c r="C17" s="31">
        <v>57</v>
      </c>
      <c r="D17" s="87">
        <v>57</v>
      </c>
      <c r="E17" s="87">
        <v>59</v>
      </c>
      <c r="F17" s="31">
        <v>61</v>
      </c>
    </row>
    <row r="18" spans="1:6" s="6" customFormat="1" ht="18" customHeight="1">
      <c r="A18" s="15" t="s">
        <v>1175</v>
      </c>
      <c r="B18" s="31">
        <v>380</v>
      </c>
      <c r="C18" s="31">
        <v>392</v>
      </c>
      <c r="D18" s="87">
        <v>391</v>
      </c>
      <c r="E18" s="87">
        <v>417</v>
      </c>
      <c r="F18" s="31">
        <v>440</v>
      </c>
    </row>
    <row r="19" spans="1:6" s="6" customFormat="1" ht="18" customHeight="1" thickBot="1">
      <c r="A19" s="241" t="s">
        <v>1166</v>
      </c>
      <c r="B19" s="46">
        <f t="shared" ref="B19:F19" si="2">SUM(B16:B18)</f>
        <v>2249</v>
      </c>
      <c r="C19" s="46">
        <f t="shared" si="2"/>
        <v>2187</v>
      </c>
      <c r="D19" s="46">
        <f t="shared" si="2"/>
        <v>2134</v>
      </c>
      <c r="E19" s="46">
        <f t="shared" si="2"/>
        <v>2146</v>
      </c>
      <c r="F19" s="46">
        <f t="shared" si="2"/>
        <v>2149</v>
      </c>
    </row>
    <row r="20" spans="1:6" s="6" customFormat="1" ht="18" customHeight="1" thickTop="1">
      <c r="A20" s="668" t="s">
        <v>331</v>
      </c>
      <c r="B20" s="669">
        <f t="shared" ref="B20:F20" si="3">SUM(B8+B15+B19)</f>
        <v>19870</v>
      </c>
      <c r="C20" s="669">
        <f t="shared" si="3"/>
        <v>19719</v>
      </c>
      <c r="D20" s="669">
        <f t="shared" si="3"/>
        <v>19926</v>
      </c>
      <c r="E20" s="669">
        <f t="shared" si="3"/>
        <v>20145</v>
      </c>
      <c r="F20" s="669">
        <f t="shared" si="3"/>
        <v>20243</v>
      </c>
    </row>
    <row r="21" spans="1:6" s="6" customFormat="1" ht="16.5" customHeight="1">
      <c r="A21" s="6" t="s">
        <v>1176</v>
      </c>
      <c r="F21" s="10" t="s">
        <v>1177</v>
      </c>
    </row>
    <row r="22" spans="1:6" s="6" customFormat="1" ht="16.5" customHeight="1">
      <c r="A22" s="6" t="s">
        <v>1178</v>
      </c>
      <c r="F22" s="670"/>
    </row>
    <row r="23" spans="1:6" s="6" customFormat="1" ht="18" customHeight="1"/>
    <row r="24" spans="1:6" s="6" customFormat="1" ht="18" customHeight="1"/>
    <row r="25" spans="1:6" s="6" customFormat="1" ht="18" customHeight="1"/>
  </sheetData>
  <mergeCells count="1">
    <mergeCell ref="F1:G1"/>
  </mergeCells>
  <phoneticPr fontId="2"/>
  <pageMargins left="0.39370078740157483" right="0.39370078740157483" top="0.55118110236220474" bottom="0.43307086614173229" header="0.23622047244094491" footer="0.23622047244094491"/>
  <pageSetup paperSize="9" orientation="portrait" r:id="rId1"/>
  <headerFooter alignWithMargins="0"/>
  <legacy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/>
  <dimension ref="A1:B17"/>
  <sheetViews>
    <sheetView workbookViewId="0"/>
  </sheetViews>
  <sheetFormatPr defaultRowHeight="18" customHeight="1"/>
  <cols>
    <col min="1" max="1" width="18.875" style="187" customWidth="1"/>
    <col min="2" max="2" width="27.625" style="187" customWidth="1"/>
    <col min="3" max="13" width="9.375" style="187" customWidth="1"/>
    <col min="14" max="14" width="10.5" style="187" customWidth="1"/>
    <col min="15" max="256" width="9" style="187"/>
    <col min="257" max="257" width="18.875" style="187" customWidth="1"/>
    <col min="258" max="258" width="27.625" style="187" customWidth="1"/>
    <col min="259" max="269" width="9.375" style="187" customWidth="1"/>
    <col min="270" max="270" width="10.5" style="187" customWidth="1"/>
    <col min="271" max="512" width="9" style="187"/>
    <col min="513" max="513" width="18.875" style="187" customWidth="1"/>
    <col min="514" max="514" width="27.625" style="187" customWidth="1"/>
    <col min="515" max="525" width="9.375" style="187" customWidth="1"/>
    <col min="526" max="526" width="10.5" style="187" customWidth="1"/>
    <col min="527" max="768" width="9" style="187"/>
    <col min="769" max="769" width="18.875" style="187" customWidth="1"/>
    <col min="770" max="770" width="27.625" style="187" customWidth="1"/>
    <col min="771" max="781" width="9.375" style="187" customWidth="1"/>
    <col min="782" max="782" width="10.5" style="187" customWidth="1"/>
    <col min="783" max="1024" width="9" style="187"/>
    <col min="1025" max="1025" width="18.875" style="187" customWidth="1"/>
    <col min="1026" max="1026" width="27.625" style="187" customWidth="1"/>
    <col min="1027" max="1037" width="9.375" style="187" customWidth="1"/>
    <col min="1038" max="1038" width="10.5" style="187" customWidth="1"/>
    <col min="1039" max="1280" width="9" style="187"/>
    <col min="1281" max="1281" width="18.875" style="187" customWidth="1"/>
    <col min="1282" max="1282" width="27.625" style="187" customWidth="1"/>
    <col min="1283" max="1293" width="9.375" style="187" customWidth="1"/>
    <col min="1294" max="1294" width="10.5" style="187" customWidth="1"/>
    <col min="1295" max="1536" width="9" style="187"/>
    <col min="1537" max="1537" width="18.875" style="187" customWidth="1"/>
    <col min="1538" max="1538" width="27.625" style="187" customWidth="1"/>
    <col min="1539" max="1549" width="9.375" style="187" customWidth="1"/>
    <col min="1550" max="1550" width="10.5" style="187" customWidth="1"/>
    <col min="1551" max="1792" width="9" style="187"/>
    <col min="1793" max="1793" width="18.875" style="187" customWidth="1"/>
    <col min="1794" max="1794" width="27.625" style="187" customWidth="1"/>
    <col min="1795" max="1805" width="9.375" style="187" customWidth="1"/>
    <col min="1806" max="1806" width="10.5" style="187" customWidth="1"/>
    <col min="1807" max="2048" width="9" style="187"/>
    <col min="2049" max="2049" width="18.875" style="187" customWidth="1"/>
    <col min="2050" max="2050" width="27.625" style="187" customWidth="1"/>
    <col min="2051" max="2061" width="9.375" style="187" customWidth="1"/>
    <col min="2062" max="2062" width="10.5" style="187" customWidth="1"/>
    <col min="2063" max="2304" width="9" style="187"/>
    <col min="2305" max="2305" width="18.875" style="187" customWidth="1"/>
    <col min="2306" max="2306" width="27.625" style="187" customWidth="1"/>
    <col min="2307" max="2317" width="9.375" style="187" customWidth="1"/>
    <col min="2318" max="2318" width="10.5" style="187" customWidth="1"/>
    <col min="2319" max="2560" width="9" style="187"/>
    <col min="2561" max="2561" width="18.875" style="187" customWidth="1"/>
    <col min="2562" max="2562" width="27.625" style="187" customWidth="1"/>
    <col min="2563" max="2573" width="9.375" style="187" customWidth="1"/>
    <col min="2574" max="2574" width="10.5" style="187" customWidth="1"/>
    <col min="2575" max="2816" width="9" style="187"/>
    <col min="2817" max="2817" width="18.875" style="187" customWidth="1"/>
    <col min="2818" max="2818" width="27.625" style="187" customWidth="1"/>
    <col min="2819" max="2829" width="9.375" style="187" customWidth="1"/>
    <col min="2830" max="2830" width="10.5" style="187" customWidth="1"/>
    <col min="2831" max="3072" width="9" style="187"/>
    <col min="3073" max="3073" width="18.875" style="187" customWidth="1"/>
    <col min="3074" max="3074" width="27.625" style="187" customWidth="1"/>
    <col min="3075" max="3085" width="9.375" style="187" customWidth="1"/>
    <col min="3086" max="3086" width="10.5" style="187" customWidth="1"/>
    <col min="3087" max="3328" width="9" style="187"/>
    <col min="3329" max="3329" width="18.875" style="187" customWidth="1"/>
    <col min="3330" max="3330" width="27.625" style="187" customWidth="1"/>
    <col min="3331" max="3341" width="9.375" style="187" customWidth="1"/>
    <col min="3342" max="3342" width="10.5" style="187" customWidth="1"/>
    <col min="3343" max="3584" width="9" style="187"/>
    <col min="3585" max="3585" width="18.875" style="187" customWidth="1"/>
    <col min="3586" max="3586" width="27.625" style="187" customWidth="1"/>
    <col min="3587" max="3597" width="9.375" style="187" customWidth="1"/>
    <col min="3598" max="3598" width="10.5" style="187" customWidth="1"/>
    <col min="3599" max="3840" width="9" style="187"/>
    <col min="3841" max="3841" width="18.875" style="187" customWidth="1"/>
    <col min="3842" max="3842" width="27.625" style="187" customWidth="1"/>
    <col min="3843" max="3853" width="9.375" style="187" customWidth="1"/>
    <col min="3854" max="3854" width="10.5" style="187" customWidth="1"/>
    <col min="3855" max="4096" width="9" style="187"/>
    <col min="4097" max="4097" width="18.875" style="187" customWidth="1"/>
    <col min="4098" max="4098" width="27.625" style="187" customWidth="1"/>
    <col min="4099" max="4109" width="9.375" style="187" customWidth="1"/>
    <col min="4110" max="4110" width="10.5" style="187" customWidth="1"/>
    <col min="4111" max="4352" width="9" style="187"/>
    <col min="4353" max="4353" width="18.875" style="187" customWidth="1"/>
    <col min="4354" max="4354" width="27.625" style="187" customWidth="1"/>
    <col min="4355" max="4365" width="9.375" style="187" customWidth="1"/>
    <col min="4366" max="4366" width="10.5" style="187" customWidth="1"/>
    <col min="4367" max="4608" width="9" style="187"/>
    <col min="4609" max="4609" width="18.875" style="187" customWidth="1"/>
    <col min="4610" max="4610" width="27.625" style="187" customWidth="1"/>
    <col min="4611" max="4621" width="9.375" style="187" customWidth="1"/>
    <col min="4622" max="4622" width="10.5" style="187" customWidth="1"/>
    <col min="4623" max="4864" width="9" style="187"/>
    <col min="4865" max="4865" width="18.875" style="187" customWidth="1"/>
    <col min="4866" max="4866" width="27.625" style="187" customWidth="1"/>
    <col min="4867" max="4877" width="9.375" style="187" customWidth="1"/>
    <col min="4878" max="4878" width="10.5" style="187" customWidth="1"/>
    <col min="4879" max="5120" width="9" style="187"/>
    <col min="5121" max="5121" width="18.875" style="187" customWidth="1"/>
    <col min="5122" max="5122" width="27.625" style="187" customWidth="1"/>
    <col min="5123" max="5133" width="9.375" style="187" customWidth="1"/>
    <col min="5134" max="5134" width="10.5" style="187" customWidth="1"/>
    <col min="5135" max="5376" width="9" style="187"/>
    <col min="5377" max="5377" width="18.875" style="187" customWidth="1"/>
    <col min="5378" max="5378" width="27.625" style="187" customWidth="1"/>
    <col min="5379" max="5389" width="9.375" style="187" customWidth="1"/>
    <col min="5390" max="5390" width="10.5" style="187" customWidth="1"/>
    <col min="5391" max="5632" width="9" style="187"/>
    <col min="5633" max="5633" width="18.875" style="187" customWidth="1"/>
    <col min="5634" max="5634" width="27.625" style="187" customWidth="1"/>
    <col min="5635" max="5645" width="9.375" style="187" customWidth="1"/>
    <col min="5646" max="5646" width="10.5" style="187" customWidth="1"/>
    <col min="5647" max="5888" width="9" style="187"/>
    <col min="5889" max="5889" width="18.875" style="187" customWidth="1"/>
    <col min="5890" max="5890" width="27.625" style="187" customWidth="1"/>
    <col min="5891" max="5901" width="9.375" style="187" customWidth="1"/>
    <col min="5902" max="5902" width="10.5" style="187" customWidth="1"/>
    <col min="5903" max="6144" width="9" style="187"/>
    <col min="6145" max="6145" width="18.875" style="187" customWidth="1"/>
    <col min="6146" max="6146" width="27.625" style="187" customWidth="1"/>
    <col min="6147" max="6157" width="9.375" style="187" customWidth="1"/>
    <col min="6158" max="6158" width="10.5" style="187" customWidth="1"/>
    <col min="6159" max="6400" width="9" style="187"/>
    <col min="6401" max="6401" width="18.875" style="187" customWidth="1"/>
    <col min="6402" max="6402" width="27.625" style="187" customWidth="1"/>
    <col min="6403" max="6413" width="9.375" style="187" customWidth="1"/>
    <col min="6414" max="6414" width="10.5" style="187" customWidth="1"/>
    <col min="6415" max="6656" width="9" style="187"/>
    <col min="6657" max="6657" width="18.875" style="187" customWidth="1"/>
    <col min="6658" max="6658" width="27.625" style="187" customWidth="1"/>
    <col min="6659" max="6669" width="9.375" style="187" customWidth="1"/>
    <col min="6670" max="6670" width="10.5" style="187" customWidth="1"/>
    <col min="6671" max="6912" width="9" style="187"/>
    <col min="6913" max="6913" width="18.875" style="187" customWidth="1"/>
    <col min="6914" max="6914" width="27.625" style="187" customWidth="1"/>
    <col min="6915" max="6925" width="9.375" style="187" customWidth="1"/>
    <col min="6926" max="6926" width="10.5" style="187" customWidth="1"/>
    <col min="6927" max="7168" width="9" style="187"/>
    <col min="7169" max="7169" width="18.875" style="187" customWidth="1"/>
    <col min="7170" max="7170" width="27.625" style="187" customWidth="1"/>
    <col min="7171" max="7181" width="9.375" style="187" customWidth="1"/>
    <col min="7182" max="7182" width="10.5" style="187" customWidth="1"/>
    <col min="7183" max="7424" width="9" style="187"/>
    <col min="7425" max="7425" width="18.875" style="187" customWidth="1"/>
    <col min="7426" max="7426" width="27.625" style="187" customWidth="1"/>
    <col min="7427" max="7437" width="9.375" style="187" customWidth="1"/>
    <col min="7438" max="7438" width="10.5" style="187" customWidth="1"/>
    <col min="7439" max="7680" width="9" style="187"/>
    <col min="7681" max="7681" width="18.875" style="187" customWidth="1"/>
    <col min="7682" max="7682" width="27.625" style="187" customWidth="1"/>
    <col min="7683" max="7693" width="9.375" style="187" customWidth="1"/>
    <col min="7694" max="7694" width="10.5" style="187" customWidth="1"/>
    <col min="7695" max="7936" width="9" style="187"/>
    <col min="7937" max="7937" width="18.875" style="187" customWidth="1"/>
    <col min="7938" max="7938" width="27.625" style="187" customWidth="1"/>
    <col min="7939" max="7949" width="9.375" style="187" customWidth="1"/>
    <col min="7950" max="7950" width="10.5" style="187" customWidth="1"/>
    <col min="7951" max="8192" width="9" style="187"/>
    <col min="8193" max="8193" width="18.875" style="187" customWidth="1"/>
    <col min="8194" max="8194" width="27.625" style="187" customWidth="1"/>
    <col min="8195" max="8205" width="9.375" style="187" customWidth="1"/>
    <col min="8206" max="8206" width="10.5" style="187" customWidth="1"/>
    <col min="8207" max="8448" width="9" style="187"/>
    <col min="8449" max="8449" width="18.875" style="187" customWidth="1"/>
    <col min="8450" max="8450" width="27.625" style="187" customWidth="1"/>
    <col min="8451" max="8461" width="9.375" style="187" customWidth="1"/>
    <col min="8462" max="8462" width="10.5" style="187" customWidth="1"/>
    <col min="8463" max="8704" width="9" style="187"/>
    <col min="8705" max="8705" width="18.875" style="187" customWidth="1"/>
    <col min="8706" max="8706" width="27.625" style="187" customWidth="1"/>
    <col min="8707" max="8717" width="9.375" style="187" customWidth="1"/>
    <col min="8718" max="8718" width="10.5" style="187" customWidth="1"/>
    <col min="8719" max="8960" width="9" style="187"/>
    <col min="8961" max="8961" width="18.875" style="187" customWidth="1"/>
    <col min="8962" max="8962" width="27.625" style="187" customWidth="1"/>
    <col min="8963" max="8973" width="9.375" style="187" customWidth="1"/>
    <col min="8974" max="8974" width="10.5" style="187" customWidth="1"/>
    <col min="8975" max="9216" width="9" style="187"/>
    <col min="9217" max="9217" width="18.875" style="187" customWidth="1"/>
    <col min="9218" max="9218" width="27.625" style="187" customWidth="1"/>
    <col min="9219" max="9229" width="9.375" style="187" customWidth="1"/>
    <col min="9230" max="9230" width="10.5" style="187" customWidth="1"/>
    <col min="9231" max="9472" width="9" style="187"/>
    <col min="9473" max="9473" width="18.875" style="187" customWidth="1"/>
    <col min="9474" max="9474" width="27.625" style="187" customWidth="1"/>
    <col min="9475" max="9485" width="9.375" style="187" customWidth="1"/>
    <col min="9486" max="9486" width="10.5" style="187" customWidth="1"/>
    <col min="9487" max="9728" width="9" style="187"/>
    <col min="9729" max="9729" width="18.875" style="187" customWidth="1"/>
    <col min="9730" max="9730" width="27.625" style="187" customWidth="1"/>
    <col min="9731" max="9741" width="9.375" style="187" customWidth="1"/>
    <col min="9742" max="9742" width="10.5" style="187" customWidth="1"/>
    <col min="9743" max="9984" width="9" style="187"/>
    <col min="9985" max="9985" width="18.875" style="187" customWidth="1"/>
    <col min="9986" max="9986" width="27.625" style="187" customWidth="1"/>
    <col min="9987" max="9997" width="9.375" style="187" customWidth="1"/>
    <col min="9998" max="9998" width="10.5" style="187" customWidth="1"/>
    <col min="9999" max="10240" width="9" style="187"/>
    <col min="10241" max="10241" width="18.875" style="187" customWidth="1"/>
    <col min="10242" max="10242" width="27.625" style="187" customWidth="1"/>
    <col min="10243" max="10253" width="9.375" style="187" customWidth="1"/>
    <col min="10254" max="10254" width="10.5" style="187" customWidth="1"/>
    <col min="10255" max="10496" width="9" style="187"/>
    <col min="10497" max="10497" width="18.875" style="187" customWidth="1"/>
    <col min="10498" max="10498" width="27.625" style="187" customWidth="1"/>
    <col min="10499" max="10509" width="9.375" style="187" customWidth="1"/>
    <col min="10510" max="10510" width="10.5" style="187" customWidth="1"/>
    <col min="10511" max="10752" width="9" style="187"/>
    <col min="10753" max="10753" width="18.875" style="187" customWidth="1"/>
    <col min="10754" max="10754" width="27.625" style="187" customWidth="1"/>
    <col min="10755" max="10765" width="9.375" style="187" customWidth="1"/>
    <col min="10766" max="10766" width="10.5" style="187" customWidth="1"/>
    <col min="10767" max="11008" width="9" style="187"/>
    <col min="11009" max="11009" width="18.875" style="187" customWidth="1"/>
    <col min="11010" max="11010" width="27.625" style="187" customWidth="1"/>
    <col min="11011" max="11021" width="9.375" style="187" customWidth="1"/>
    <col min="11022" max="11022" width="10.5" style="187" customWidth="1"/>
    <col min="11023" max="11264" width="9" style="187"/>
    <col min="11265" max="11265" width="18.875" style="187" customWidth="1"/>
    <col min="11266" max="11266" width="27.625" style="187" customWidth="1"/>
    <col min="11267" max="11277" width="9.375" style="187" customWidth="1"/>
    <col min="11278" max="11278" width="10.5" style="187" customWidth="1"/>
    <col min="11279" max="11520" width="9" style="187"/>
    <col min="11521" max="11521" width="18.875" style="187" customWidth="1"/>
    <col min="11522" max="11522" width="27.625" style="187" customWidth="1"/>
    <col min="11523" max="11533" width="9.375" style="187" customWidth="1"/>
    <col min="11534" max="11534" width="10.5" style="187" customWidth="1"/>
    <col min="11535" max="11776" width="9" style="187"/>
    <col min="11777" max="11777" width="18.875" style="187" customWidth="1"/>
    <col min="11778" max="11778" width="27.625" style="187" customWidth="1"/>
    <col min="11779" max="11789" width="9.375" style="187" customWidth="1"/>
    <col min="11790" max="11790" width="10.5" style="187" customWidth="1"/>
    <col min="11791" max="12032" width="9" style="187"/>
    <col min="12033" max="12033" width="18.875" style="187" customWidth="1"/>
    <col min="12034" max="12034" width="27.625" style="187" customWidth="1"/>
    <col min="12035" max="12045" width="9.375" style="187" customWidth="1"/>
    <col min="12046" max="12046" width="10.5" style="187" customWidth="1"/>
    <col min="12047" max="12288" width="9" style="187"/>
    <col min="12289" max="12289" width="18.875" style="187" customWidth="1"/>
    <col min="12290" max="12290" width="27.625" style="187" customWidth="1"/>
    <col min="12291" max="12301" width="9.375" style="187" customWidth="1"/>
    <col min="12302" max="12302" width="10.5" style="187" customWidth="1"/>
    <col min="12303" max="12544" width="9" style="187"/>
    <col min="12545" max="12545" width="18.875" style="187" customWidth="1"/>
    <col min="12546" max="12546" width="27.625" style="187" customWidth="1"/>
    <col min="12547" max="12557" width="9.375" style="187" customWidth="1"/>
    <col min="12558" max="12558" width="10.5" style="187" customWidth="1"/>
    <col min="12559" max="12800" width="9" style="187"/>
    <col min="12801" max="12801" width="18.875" style="187" customWidth="1"/>
    <col min="12802" max="12802" width="27.625" style="187" customWidth="1"/>
    <col min="12803" max="12813" width="9.375" style="187" customWidth="1"/>
    <col min="12814" max="12814" width="10.5" style="187" customWidth="1"/>
    <col min="12815" max="13056" width="9" style="187"/>
    <col min="13057" max="13057" width="18.875" style="187" customWidth="1"/>
    <col min="13058" max="13058" width="27.625" style="187" customWidth="1"/>
    <col min="13059" max="13069" width="9.375" style="187" customWidth="1"/>
    <col min="13070" max="13070" width="10.5" style="187" customWidth="1"/>
    <col min="13071" max="13312" width="9" style="187"/>
    <col min="13313" max="13313" width="18.875" style="187" customWidth="1"/>
    <col min="13314" max="13314" width="27.625" style="187" customWidth="1"/>
    <col min="13315" max="13325" width="9.375" style="187" customWidth="1"/>
    <col min="13326" max="13326" width="10.5" style="187" customWidth="1"/>
    <col min="13327" max="13568" width="9" style="187"/>
    <col min="13569" max="13569" width="18.875" style="187" customWidth="1"/>
    <col min="13570" max="13570" width="27.625" style="187" customWidth="1"/>
    <col min="13571" max="13581" width="9.375" style="187" customWidth="1"/>
    <col min="13582" max="13582" width="10.5" style="187" customWidth="1"/>
    <col min="13583" max="13824" width="9" style="187"/>
    <col min="13825" max="13825" width="18.875" style="187" customWidth="1"/>
    <col min="13826" max="13826" width="27.625" style="187" customWidth="1"/>
    <col min="13827" max="13837" width="9.375" style="187" customWidth="1"/>
    <col min="13838" max="13838" width="10.5" style="187" customWidth="1"/>
    <col min="13839" max="14080" width="9" style="187"/>
    <col min="14081" max="14081" width="18.875" style="187" customWidth="1"/>
    <col min="14082" max="14082" width="27.625" style="187" customWidth="1"/>
    <col min="14083" max="14093" width="9.375" style="187" customWidth="1"/>
    <col min="14094" max="14094" width="10.5" style="187" customWidth="1"/>
    <col min="14095" max="14336" width="9" style="187"/>
    <col min="14337" max="14337" width="18.875" style="187" customWidth="1"/>
    <col min="14338" max="14338" width="27.625" style="187" customWidth="1"/>
    <col min="14339" max="14349" width="9.375" style="187" customWidth="1"/>
    <col min="14350" max="14350" width="10.5" style="187" customWidth="1"/>
    <col min="14351" max="14592" width="9" style="187"/>
    <col min="14593" max="14593" width="18.875" style="187" customWidth="1"/>
    <col min="14594" max="14594" width="27.625" style="187" customWidth="1"/>
    <col min="14595" max="14605" width="9.375" style="187" customWidth="1"/>
    <col min="14606" max="14606" width="10.5" style="187" customWidth="1"/>
    <col min="14607" max="14848" width="9" style="187"/>
    <col min="14849" max="14849" width="18.875" style="187" customWidth="1"/>
    <col min="14850" max="14850" width="27.625" style="187" customWidth="1"/>
    <col min="14851" max="14861" width="9.375" style="187" customWidth="1"/>
    <col min="14862" max="14862" width="10.5" style="187" customWidth="1"/>
    <col min="14863" max="15104" width="9" style="187"/>
    <col min="15105" max="15105" width="18.875" style="187" customWidth="1"/>
    <col min="15106" max="15106" width="27.625" style="187" customWidth="1"/>
    <col min="15107" max="15117" width="9.375" style="187" customWidth="1"/>
    <col min="15118" max="15118" width="10.5" style="187" customWidth="1"/>
    <col min="15119" max="15360" width="9" style="187"/>
    <col min="15361" max="15361" width="18.875" style="187" customWidth="1"/>
    <col min="15362" max="15362" width="27.625" style="187" customWidth="1"/>
    <col min="15363" max="15373" width="9.375" style="187" customWidth="1"/>
    <col min="15374" max="15374" width="10.5" style="187" customWidth="1"/>
    <col min="15375" max="15616" width="9" style="187"/>
    <col min="15617" max="15617" width="18.875" style="187" customWidth="1"/>
    <col min="15618" max="15618" width="27.625" style="187" customWidth="1"/>
    <col min="15619" max="15629" width="9.375" style="187" customWidth="1"/>
    <col min="15630" max="15630" width="10.5" style="187" customWidth="1"/>
    <col min="15631" max="15872" width="9" style="187"/>
    <col min="15873" max="15873" width="18.875" style="187" customWidth="1"/>
    <col min="15874" max="15874" width="27.625" style="187" customWidth="1"/>
    <col min="15875" max="15885" width="9.375" style="187" customWidth="1"/>
    <col min="15886" max="15886" width="10.5" style="187" customWidth="1"/>
    <col min="15887" max="16128" width="9" style="187"/>
    <col min="16129" max="16129" width="18.875" style="187" customWidth="1"/>
    <col min="16130" max="16130" width="27.625" style="187" customWidth="1"/>
    <col min="16131" max="16141" width="9.375" style="187" customWidth="1"/>
    <col min="16142" max="16142" width="10.5" style="187" customWidth="1"/>
    <col min="16143" max="16384" width="9" style="187"/>
  </cols>
  <sheetData>
    <row r="1" spans="1:2" ht="18" customHeight="1">
      <c r="A1" s="3" t="s">
        <v>1179</v>
      </c>
    </row>
    <row r="2" spans="1:2" s="6" customFormat="1" ht="18" customHeight="1">
      <c r="B2" s="10" t="s">
        <v>1144</v>
      </c>
    </row>
    <row r="3" spans="1:2" s="6" customFormat="1" ht="18" customHeight="1">
      <c r="A3" s="395" t="s">
        <v>1180</v>
      </c>
      <c r="B3" s="397" t="s">
        <v>1181</v>
      </c>
    </row>
    <row r="4" spans="1:2" s="6" customFormat="1" ht="18" customHeight="1">
      <c r="A4" s="671" t="s">
        <v>120</v>
      </c>
      <c r="B4" s="672">
        <v>238559</v>
      </c>
    </row>
    <row r="5" spans="1:2" s="6" customFormat="1" ht="18" customHeight="1">
      <c r="A5" s="673" t="s">
        <v>121</v>
      </c>
      <c r="B5" s="674">
        <v>227481</v>
      </c>
    </row>
    <row r="6" spans="1:2" ht="18" customHeight="1">
      <c r="A6" s="671" t="s">
        <v>122</v>
      </c>
      <c r="B6" s="672">
        <v>223553</v>
      </c>
    </row>
    <row r="7" spans="1:2" ht="18" customHeight="1">
      <c r="A7" s="673" t="s">
        <v>123</v>
      </c>
      <c r="B7" s="674">
        <v>163188</v>
      </c>
    </row>
    <row r="8" spans="1:2" ht="18" customHeight="1">
      <c r="A8" s="671" t="s">
        <v>124</v>
      </c>
      <c r="B8" s="672">
        <v>144815</v>
      </c>
    </row>
    <row r="9" spans="1:2" ht="18" customHeight="1">
      <c r="A9" s="673" t="s">
        <v>125</v>
      </c>
      <c r="B9" s="674">
        <v>184216</v>
      </c>
    </row>
    <row r="10" spans="1:2" ht="18" customHeight="1">
      <c r="A10" s="671" t="s">
        <v>126</v>
      </c>
      <c r="B10" s="672">
        <v>205390</v>
      </c>
    </row>
    <row r="11" spans="1:2" ht="18" customHeight="1">
      <c r="A11" s="673" t="s">
        <v>127</v>
      </c>
      <c r="B11" s="674">
        <v>211610</v>
      </c>
    </row>
    <row r="12" spans="1:2" ht="18" customHeight="1">
      <c r="A12" s="671" t="s">
        <v>128</v>
      </c>
      <c r="B12" s="672">
        <v>210200</v>
      </c>
    </row>
    <row r="13" spans="1:2" ht="18" customHeight="1">
      <c r="A13" s="673" t="s">
        <v>129</v>
      </c>
      <c r="B13" s="674">
        <v>220513</v>
      </c>
    </row>
    <row r="14" spans="1:2" ht="18" customHeight="1">
      <c r="A14" s="671" t="s">
        <v>130</v>
      </c>
      <c r="B14" s="672">
        <v>216619</v>
      </c>
    </row>
    <row r="15" spans="1:2" ht="18" customHeight="1">
      <c r="A15" s="673" t="s">
        <v>131</v>
      </c>
      <c r="B15" s="674">
        <v>209685</v>
      </c>
    </row>
    <row r="16" spans="1:2" ht="18" customHeight="1">
      <c r="A16" s="675" t="s">
        <v>394</v>
      </c>
      <c r="B16" s="676">
        <f>SUM(B4:B15)</f>
        <v>2455829</v>
      </c>
    </row>
    <row r="17" spans="1:2" ht="18" customHeight="1">
      <c r="A17" s="321" t="s">
        <v>1182</v>
      </c>
      <c r="B17" s="10" t="s">
        <v>1183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/>
  <dimension ref="A1:S30"/>
  <sheetViews>
    <sheetView view="pageBreakPreview" zoomScaleNormal="100" zoomScaleSheetLayoutView="100" workbookViewId="0"/>
  </sheetViews>
  <sheetFormatPr defaultRowHeight="14.25"/>
  <cols>
    <col min="1" max="1" width="13.625" style="187" customWidth="1"/>
    <col min="2" max="2" width="3.75" style="187" customWidth="1"/>
    <col min="3" max="3" width="8.625" style="187" customWidth="1"/>
    <col min="4" max="4" width="9.125" style="187" customWidth="1"/>
    <col min="5" max="5" width="3.75" style="187" customWidth="1"/>
    <col min="6" max="6" width="8.625" style="187" customWidth="1"/>
    <col min="7" max="7" width="8.5" style="187" customWidth="1"/>
    <col min="8" max="8" width="3.75" style="187" customWidth="1"/>
    <col min="9" max="10" width="8.625" style="187" customWidth="1"/>
    <col min="11" max="11" width="3.25" style="187" bestFit="1" customWidth="1"/>
    <col min="12" max="12" width="8.625" style="187" customWidth="1"/>
    <col min="13" max="13" width="9.25" style="187" customWidth="1"/>
    <col min="14" max="14" width="3.25" style="187" bestFit="1" customWidth="1"/>
    <col min="15" max="15" width="8.625" style="187" customWidth="1"/>
    <col min="16" max="16" width="8.875" style="187" customWidth="1"/>
    <col min="17" max="17" width="3.25" style="187" bestFit="1" customWidth="1"/>
    <col min="18" max="18" width="8.625" style="187" customWidth="1"/>
    <col min="19" max="19" width="9.5" style="187" customWidth="1"/>
    <col min="20" max="256" width="9" style="187"/>
    <col min="257" max="257" width="13.625" style="187" customWidth="1"/>
    <col min="258" max="258" width="3.75" style="187" customWidth="1"/>
    <col min="259" max="259" width="8.625" style="187" customWidth="1"/>
    <col min="260" max="260" width="9.125" style="187" customWidth="1"/>
    <col min="261" max="261" width="3.75" style="187" customWidth="1"/>
    <col min="262" max="262" width="8.625" style="187" customWidth="1"/>
    <col min="263" max="263" width="8.5" style="187" customWidth="1"/>
    <col min="264" max="264" width="3.75" style="187" customWidth="1"/>
    <col min="265" max="266" width="8.625" style="187" customWidth="1"/>
    <col min="267" max="267" width="3.25" style="187" bestFit="1" customWidth="1"/>
    <col min="268" max="268" width="8.625" style="187" customWidth="1"/>
    <col min="269" max="269" width="9.25" style="187" customWidth="1"/>
    <col min="270" max="270" width="3.25" style="187" bestFit="1" customWidth="1"/>
    <col min="271" max="271" width="8.625" style="187" customWidth="1"/>
    <col min="272" max="272" width="8.875" style="187" customWidth="1"/>
    <col min="273" max="273" width="3.25" style="187" bestFit="1" customWidth="1"/>
    <col min="274" max="274" width="8.625" style="187" customWidth="1"/>
    <col min="275" max="275" width="9.5" style="187" customWidth="1"/>
    <col min="276" max="512" width="9" style="187"/>
    <col min="513" max="513" width="13.625" style="187" customWidth="1"/>
    <col min="514" max="514" width="3.75" style="187" customWidth="1"/>
    <col min="515" max="515" width="8.625" style="187" customWidth="1"/>
    <col min="516" max="516" width="9.125" style="187" customWidth="1"/>
    <col min="517" max="517" width="3.75" style="187" customWidth="1"/>
    <col min="518" max="518" width="8.625" style="187" customWidth="1"/>
    <col min="519" max="519" width="8.5" style="187" customWidth="1"/>
    <col min="520" max="520" width="3.75" style="187" customWidth="1"/>
    <col min="521" max="522" width="8.625" style="187" customWidth="1"/>
    <col min="523" max="523" width="3.25" style="187" bestFit="1" customWidth="1"/>
    <col min="524" max="524" width="8.625" style="187" customWidth="1"/>
    <col min="525" max="525" width="9.25" style="187" customWidth="1"/>
    <col min="526" max="526" width="3.25" style="187" bestFit="1" customWidth="1"/>
    <col min="527" max="527" width="8.625" style="187" customWidth="1"/>
    <col min="528" max="528" width="8.875" style="187" customWidth="1"/>
    <col min="529" max="529" width="3.25" style="187" bestFit="1" customWidth="1"/>
    <col min="530" max="530" width="8.625" style="187" customWidth="1"/>
    <col min="531" max="531" width="9.5" style="187" customWidth="1"/>
    <col min="532" max="768" width="9" style="187"/>
    <col min="769" max="769" width="13.625" style="187" customWidth="1"/>
    <col min="770" max="770" width="3.75" style="187" customWidth="1"/>
    <col min="771" max="771" width="8.625" style="187" customWidth="1"/>
    <col min="772" max="772" width="9.125" style="187" customWidth="1"/>
    <col min="773" max="773" width="3.75" style="187" customWidth="1"/>
    <col min="774" max="774" width="8.625" style="187" customWidth="1"/>
    <col min="775" max="775" width="8.5" style="187" customWidth="1"/>
    <col min="776" max="776" width="3.75" style="187" customWidth="1"/>
    <col min="777" max="778" width="8.625" style="187" customWidth="1"/>
    <col min="779" max="779" width="3.25" style="187" bestFit="1" customWidth="1"/>
    <col min="780" max="780" width="8.625" style="187" customWidth="1"/>
    <col min="781" max="781" width="9.25" style="187" customWidth="1"/>
    <col min="782" max="782" width="3.25" style="187" bestFit="1" customWidth="1"/>
    <col min="783" max="783" width="8.625" style="187" customWidth="1"/>
    <col min="784" max="784" width="8.875" style="187" customWidth="1"/>
    <col min="785" max="785" width="3.25" style="187" bestFit="1" customWidth="1"/>
    <col min="786" max="786" width="8.625" style="187" customWidth="1"/>
    <col min="787" max="787" width="9.5" style="187" customWidth="1"/>
    <col min="788" max="1024" width="9" style="187"/>
    <col min="1025" max="1025" width="13.625" style="187" customWidth="1"/>
    <col min="1026" max="1026" width="3.75" style="187" customWidth="1"/>
    <col min="1027" max="1027" width="8.625" style="187" customWidth="1"/>
    <col min="1028" max="1028" width="9.125" style="187" customWidth="1"/>
    <col min="1029" max="1029" width="3.75" style="187" customWidth="1"/>
    <col min="1030" max="1030" width="8.625" style="187" customWidth="1"/>
    <col min="1031" max="1031" width="8.5" style="187" customWidth="1"/>
    <col min="1032" max="1032" width="3.75" style="187" customWidth="1"/>
    <col min="1033" max="1034" width="8.625" style="187" customWidth="1"/>
    <col min="1035" max="1035" width="3.25" style="187" bestFit="1" customWidth="1"/>
    <col min="1036" max="1036" width="8.625" style="187" customWidth="1"/>
    <col min="1037" max="1037" width="9.25" style="187" customWidth="1"/>
    <col min="1038" max="1038" width="3.25" style="187" bestFit="1" customWidth="1"/>
    <col min="1039" max="1039" width="8.625" style="187" customWidth="1"/>
    <col min="1040" max="1040" width="8.875" style="187" customWidth="1"/>
    <col min="1041" max="1041" width="3.25" style="187" bestFit="1" customWidth="1"/>
    <col min="1042" max="1042" width="8.625" style="187" customWidth="1"/>
    <col min="1043" max="1043" width="9.5" style="187" customWidth="1"/>
    <col min="1044" max="1280" width="9" style="187"/>
    <col min="1281" max="1281" width="13.625" style="187" customWidth="1"/>
    <col min="1282" max="1282" width="3.75" style="187" customWidth="1"/>
    <col min="1283" max="1283" width="8.625" style="187" customWidth="1"/>
    <col min="1284" max="1284" width="9.125" style="187" customWidth="1"/>
    <col min="1285" max="1285" width="3.75" style="187" customWidth="1"/>
    <col min="1286" max="1286" width="8.625" style="187" customWidth="1"/>
    <col min="1287" max="1287" width="8.5" style="187" customWidth="1"/>
    <col min="1288" max="1288" width="3.75" style="187" customWidth="1"/>
    <col min="1289" max="1290" width="8.625" style="187" customWidth="1"/>
    <col min="1291" max="1291" width="3.25" style="187" bestFit="1" customWidth="1"/>
    <col min="1292" max="1292" width="8.625" style="187" customWidth="1"/>
    <col min="1293" max="1293" width="9.25" style="187" customWidth="1"/>
    <col min="1294" max="1294" width="3.25" style="187" bestFit="1" customWidth="1"/>
    <col min="1295" max="1295" width="8.625" style="187" customWidth="1"/>
    <col min="1296" max="1296" width="8.875" style="187" customWidth="1"/>
    <col min="1297" max="1297" width="3.25" style="187" bestFit="1" customWidth="1"/>
    <col min="1298" max="1298" width="8.625" style="187" customWidth="1"/>
    <col min="1299" max="1299" width="9.5" style="187" customWidth="1"/>
    <col min="1300" max="1536" width="9" style="187"/>
    <col min="1537" max="1537" width="13.625" style="187" customWidth="1"/>
    <col min="1538" max="1538" width="3.75" style="187" customWidth="1"/>
    <col min="1539" max="1539" width="8.625" style="187" customWidth="1"/>
    <col min="1540" max="1540" width="9.125" style="187" customWidth="1"/>
    <col min="1541" max="1541" width="3.75" style="187" customWidth="1"/>
    <col min="1542" max="1542" width="8.625" style="187" customWidth="1"/>
    <col min="1543" max="1543" width="8.5" style="187" customWidth="1"/>
    <col min="1544" max="1544" width="3.75" style="187" customWidth="1"/>
    <col min="1545" max="1546" width="8.625" style="187" customWidth="1"/>
    <col min="1547" max="1547" width="3.25" style="187" bestFit="1" customWidth="1"/>
    <col min="1548" max="1548" width="8.625" style="187" customWidth="1"/>
    <col min="1549" max="1549" width="9.25" style="187" customWidth="1"/>
    <col min="1550" max="1550" width="3.25" style="187" bestFit="1" customWidth="1"/>
    <col min="1551" max="1551" width="8.625" style="187" customWidth="1"/>
    <col min="1552" max="1552" width="8.875" style="187" customWidth="1"/>
    <col min="1553" max="1553" width="3.25" style="187" bestFit="1" customWidth="1"/>
    <col min="1554" max="1554" width="8.625" style="187" customWidth="1"/>
    <col min="1555" max="1555" width="9.5" style="187" customWidth="1"/>
    <col min="1556" max="1792" width="9" style="187"/>
    <col min="1793" max="1793" width="13.625" style="187" customWidth="1"/>
    <col min="1794" max="1794" width="3.75" style="187" customWidth="1"/>
    <col min="1795" max="1795" width="8.625" style="187" customWidth="1"/>
    <col min="1796" max="1796" width="9.125" style="187" customWidth="1"/>
    <col min="1797" max="1797" width="3.75" style="187" customWidth="1"/>
    <col min="1798" max="1798" width="8.625" style="187" customWidth="1"/>
    <col min="1799" max="1799" width="8.5" style="187" customWidth="1"/>
    <col min="1800" max="1800" width="3.75" style="187" customWidth="1"/>
    <col min="1801" max="1802" width="8.625" style="187" customWidth="1"/>
    <col min="1803" max="1803" width="3.25" style="187" bestFit="1" customWidth="1"/>
    <col min="1804" max="1804" width="8.625" style="187" customWidth="1"/>
    <col min="1805" max="1805" width="9.25" style="187" customWidth="1"/>
    <col min="1806" max="1806" width="3.25" style="187" bestFit="1" customWidth="1"/>
    <col min="1807" max="1807" width="8.625" style="187" customWidth="1"/>
    <col min="1808" max="1808" width="8.875" style="187" customWidth="1"/>
    <col min="1809" max="1809" width="3.25" style="187" bestFit="1" customWidth="1"/>
    <col min="1810" max="1810" width="8.625" style="187" customWidth="1"/>
    <col min="1811" max="1811" width="9.5" style="187" customWidth="1"/>
    <col min="1812" max="2048" width="9" style="187"/>
    <col min="2049" max="2049" width="13.625" style="187" customWidth="1"/>
    <col min="2050" max="2050" width="3.75" style="187" customWidth="1"/>
    <col min="2051" max="2051" width="8.625" style="187" customWidth="1"/>
    <col min="2052" max="2052" width="9.125" style="187" customWidth="1"/>
    <col min="2053" max="2053" width="3.75" style="187" customWidth="1"/>
    <col min="2054" max="2054" width="8.625" style="187" customWidth="1"/>
    <col min="2055" max="2055" width="8.5" style="187" customWidth="1"/>
    <col min="2056" max="2056" width="3.75" style="187" customWidth="1"/>
    <col min="2057" max="2058" width="8.625" style="187" customWidth="1"/>
    <col min="2059" max="2059" width="3.25" style="187" bestFit="1" customWidth="1"/>
    <col min="2060" max="2060" width="8.625" style="187" customWidth="1"/>
    <col min="2061" max="2061" width="9.25" style="187" customWidth="1"/>
    <col min="2062" max="2062" width="3.25" style="187" bestFit="1" customWidth="1"/>
    <col min="2063" max="2063" width="8.625" style="187" customWidth="1"/>
    <col min="2064" max="2064" width="8.875" style="187" customWidth="1"/>
    <col min="2065" max="2065" width="3.25" style="187" bestFit="1" customWidth="1"/>
    <col min="2066" max="2066" width="8.625" style="187" customWidth="1"/>
    <col min="2067" max="2067" width="9.5" style="187" customWidth="1"/>
    <col min="2068" max="2304" width="9" style="187"/>
    <col min="2305" max="2305" width="13.625" style="187" customWidth="1"/>
    <col min="2306" max="2306" width="3.75" style="187" customWidth="1"/>
    <col min="2307" max="2307" width="8.625" style="187" customWidth="1"/>
    <col min="2308" max="2308" width="9.125" style="187" customWidth="1"/>
    <col min="2309" max="2309" width="3.75" style="187" customWidth="1"/>
    <col min="2310" max="2310" width="8.625" style="187" customWidth="1"/>
    <col min="2311" max="2311" width="8.5" style="187" customWidth="1"/>
    <col min="2312" max="2312" width="3.75" style="187" customWidth="1"/>
    <col min="2313" max="2314" width="8.625" style="187" customWidth="1"/>
    <col min="2315" max="2315" width="3.25" style="187" bestFit="1" customWidth="1"/>
    <col min="2316" max="2316" width="8.625" style="187" customWidth="1"/>
    <col min="2317" max="2317" width="9.25" style="187" customWidth="1"/>
    <col min="2318" max="2318" width="3.25" style="187" bestFit="1" customWidth="1"/>
    <col min="2319" max="2319" width="8.625" style="187" customWidth="1"/>
    <col min="2320" max="2320" width="8.875" style="187" customWidth="1"/>
    <col min="2321" max="2321" width="3.25" style="187" bestFit="1" customWidth="1"/>
    <col min="2322" max="2322" width="8.625" style="187" customWidth="1"/>
    <col min="2323" max="2323" width="9.5" style="187" customWidth="1"/>
    <col min="2324" max="2560" width="9" style="187"/>
    <col min="2561" max="2561" width="13.625" style="187" customWidth="1"/>
    <col min="2562" max="2562" width="3.75" style="187" customWidth="1"/>
    <col min="2563" max="2563" width="8.625" style="187" customWidth="1"/>
    <col min="2564" max="2564" width="9.125" style="187" customWidth="1"/>
    <col min="2565" max="2565" width="3.75" style="187" customWidth="1"/>
    <col min="2566" max="2566" width="8.625" style="187" customWidth="1"/>
    <col min="2567" max="2567" width="8.5" style="187" customWidth="1"/>
    <col min="2568" max="2568" width="3.75" style="187" customWidth="1"/>
    <col min="2569" max="2570" width="8.625" style="187" customWidth="1"/>
    <col min="2571" max="2571" width="3.25" style="187" bestFit="1" customWidth="1"/>
    <col min="2572" max="2572" width="8.625" style="187" customWidth="1"/>
    <col min="2573" max="2573" width="9.25" style="187" customWidth="1"/>
    <col min="2574" max="2574" width="3.25" style="187" bestFit="1" customWidth="1"/>
    <col min="2575" max="2575" width="8.625" style="187" customWidth="1"/>
    <col min="2576" max="2576" width="8.875" style="187" customWidth="1"/>
    <col min="2577" max="2577" width="3.25" style="187" bestFit="1" customWidth="1"/>
    <col min="2578" max="2578" width="8.625" style="187" customWidth="1"/>
    <col min="2579" max="2579" width="9.5" style="187" customWidth="1"/>
    <col min="2580" max="2816" width="9" style="187"/>
    <col min="2817" max="2817" width="13.625" style="187" customWidth="1"/>
    <col min="2818" max="2818" width="3.75" style="187" customWidth="1"/>
    <col min="2819" max="2819" width="8.625" style="187" customWidth="1"/>
    <col min="2820" max="2820" width="9.125" style="187" customWidth="1"/>
    <col min="2821" max="2821" width="3.75" style="187" customWidth="1"/>
    <col min="2822" max="2822" width="8.625" style="187" customWidth="1"/>
    <col min="2823" max="2823" width="8.5" style="187" customWidth="1"/>
    <col min="2824" max="2824" width="3.75" style="187" customWidth="1"/>
    <col min="2825" max="2826" width="8.625" style="187" customWidth="1"/>
    <col min="2827" max="2827" width="3.25" style="187" bestFit="1" customWidth="1"/>
    <col min="2828" max="2828" width="8.625" style="187" customWidth="1"/>
    <col min="2829" max="2829" width="9.25" style="187" customWidth="1"/>
    <col min="2830" max="2830" width="3.25" style="187" bestFit="1" customWidth="1"/>
    <col min="2831" max="2831" width="8.625" style="187" customWidth="1"/>
    <col min="2832" max="2832" width="8.875" style="187" customWidth="1"/>
    <col min="2833" max="2833" width="3.25" style="187" bestFit="1" customWidth="1"/>
    <col min="2834" max="2834" width="8.625" style="187" customWidth="1"/>
    <col min="2835" max="2835" width="9.5" style="187" customWidth="1"/>
    <col min="2836" max="3072" width="9" style="187"/>
    <col min="3073" max="3073" width="13.625" style="187" customWidth="1"/>
    <col min="3074" max="3074" width="3.75" style="187" customWidth="1"/>
    <col min="3075" max="3075" width="8.625" style="187" customWidth="1"/>
    <col min="3076" max="3076" width="9.125" style="187" customWidth="1"/>
    <col min="3077" max="3077" width="3.75" style="187" customWidth="1"/>
    <col min="3078" max="3078" width="8.625" style="187" customWidth="1"/>
    <col min="3079" max="3079" width="8.5" style="187" customWidth="1"/>
    <col min="3080" max="3080" width="3.75" style="187" customWidth="1"/>
    <col min="3081" max="3082" width="8.625" style="187" customWidth="1"/>
    <col min="3083" max="3083" width="3.25" style="187" bestFit="1" customWidth="1"/>
    <col min="3084" max="3084" width="8.625" style="187" customWidth="1"/>
    <col min="3085" max="3085" width="9.25" style="187" customWidth="1"/>
    <col min="3086" max="3086" width="3.25" style="187" bestFit="1" customWidth="1"/>
    <col min="3087" max="3087" width="8.625" style="187" customWidth="1"/>
    <col min="3088" max="3088" width="8.875" style="187" customWidth="1"/>
    <col min="3089" max="3089" width="3.25" style="187" bestFit="1" customWidth="1"/>
    <col min="3090" max="3090" width="8.625" style="187" customWidth="1"/>
    <col min="3091" max="3091" width="9.5" style="187" customWidth="1"/>
    <col min="3092" max="3328" width="9" style="187"/>
    <col min="3329" max="3329" width="13.625" style="187" customWidth="1"/>
    <col min="3330" max="3330" width="3.75" style="187" customWidth="1"/>
    <col min="3331" max="3331" width="8.625" style="187" customWidth="1"/>
    <col min="3332" max="3332" width="9.125" style="187" customWidth="1"/>
    <col min="3333" max="3333" width="3.75" style="187" customWidth="1"/>
    <col min="3334" max="3334" width="8.625" style="187" customWidth="1"/>
    <col min="3335" max="3335" width="8.5" style="187" customWidth="1"/>
    <col min="3336" max="3336" width="3.75" style="187" customWidth="1"/>
    <col min="3337" max="3338" width="8.625" style="187" customWidth="1"/>
    <col min="3339" max="3339" width="3.25" style="187" bestFit="1" customWidth="1"/>
    <col min="3340" max="3340" width="8.625" style="187" customWidth="1"/>
    <col min="3341" max="3341" width="9.25" style="187" customWidth="1"/>
    <col min="3342" max="3342" width="3.25" style="187" bestFit="1" customWidth="1"/>
    <col min="3343" max="3343" width="8.625" style="187" customWidth="1"/>
    <col min="3344" max="3344" width="8.875" style="187" customWidth="1"/>
    <col min="3345" max="3345" width="3.25" style="187" bestFit="1" customWidth="1"/>
    <col min="3346" max="3346" width="8.625" style="187" customWidth="1"/>
    <col min="3347" max="3347" width="9.5" style="187" customWidth="1"/>
    <col min="3348" max="3584" width="9" style="187"/>
    <col min="3585" max="3585" width="13.625" style="187" customWidth="1"/>
    <col min="3586" max="3586" width="3.75" style="187" customWidth="1"/>
    <col min="3587" max="3587" width="8.625" style="187" customWidth="1"/>
    <col min="3588" max="3588" width="9.125" style="187" customWidth="1"/>
    <col min="3589" max="3589" width="3.75" style="187" customWidth="1"/>
    <col min="3590" max="3590" width="8.625" style="187" customWidth="1"/>
    <col min="3591" max="3591" width="8.5" style="187" customWidth="1"/>
    <col min="3592" max="3592" width="3.75" style="187" customWidth="1"/>
    <col min="3593" max="3594" width="8.625" style="187" customWidth="1"/>
    <col min="3595" max="3595" width="3.25" style="187" bestFit="1" customWidth="1"/>
    <col min="3596" max="3596" width="8.625" style="187" customWidth="1"/>
    <col min="3597" max="3597" width="9.25" style="187" customWidth="1"/>
    <col min="3598" max="3598" width="3.25" style="187" bestFit="1" customWidth="1"/>
    <col min="3599" max="3599" width="8.625" style="187" customWidth="1"/>
    <col min="3600" max="3600" width="8.875" style="187" customWidth="1"/>
    <col min="3601" max="3601" width="3.25" style="187" bestFit="1" customWidth="1"/>
    <col min="3602" max="3602" width="8.625" style="187" customWidth="1"/>
    <col min="3603" max="3603" width="9.5" style="187" customWidth="1"/>
    <col min="3604" max="3840" width="9" style="187"/>
    <col min="3841" max="3841" width="13.625" style="187" customWidth="1"/>
    <col min="3842" max="3842" width="3.75" style="187" customWidth="1"/>
    <col min="3843" max="3843" width="8.625" style="187" customWidth="1"/>
    <col min="3844" max="3844" width="9.125" style="187" customWidth="1"/>
    <col min="3845" max="3845" width="3.75" style="187" customWidth="1"/>
    <col min="3846" max="3846" width="8.625" style="187" customWidth="1"/>
    <col min="3847" max="3847" width="8.5" style="187" customWidth="1"/>
    <col min="3848" max="3848" width="3.75" style="187" customWidth="1"/>
    <col min="3849" max="3850" width="8.625" style="187" customWidth="1"/>
    <col min="3851" max="3851" width="3.25" style="187" bestFit="1" customWidth="1"/>
    <col min="3852" max="3852" width="8.625" style="187" customWidth="1"/>
    <col min="3853" max="3853" width="9.25" style="187" customWidth="1"/>
    <col min="3854" max="3854" width="3.25" style="187" bestFit="1" customWidth="1"/>
    <col min="3855" max="3855" width="8.625" style="187" customWidth="1"/>
    <col min="3856" max="3856" width="8.875" style="187" customWidth="1"/>
    <col min="3857" max="3857" width="3.25" style="187" bestFit="1" customWidth="1"/>
    <col min="3858" max="3858" width="8.625" style="187" customWidth="1"/>
    <col min="3859" max="3859" width="9.5" style="187" customWidth="1"/>
    <col min="3860" max="4096" width="9" style="187"/>
    <col min="4097" max="4097" width="13.625" style="187" customWidth="1"/>
    <col min="4098" max="4098" width="3.75" style="187" customWidth="1"/>
    <col min="4099" max="4099" width="8.625" style="187" customWidth="1"/>
    <col min="4100" max="4100" width="9.125" style="187" customWidth="1"/>
    <col min="4101" max="4101" width="3.75" style="187" customWidth="1"/>
    <col min="4102" max="4102" width="8.625" style="187" customWidth="1"/>
    <col min="4103" max="4103" width="8.5" style="187" customWidth="1"/>
    <col min="4104" max="4104" width="3.75" style="187" customWidth="1"/>
    <col min="4105" max="4106" width="8.625" style="187" customWidth="1"/>
    <col min="4107" max="4107" width="3.25" style="187" bestFit="1" customWidth="1"/>
    <col min="4108" max="4108" width="8.625" style="187" customWidth="1"/>
    <col min="4109" max="4109" width="9.25" style="187" customWidth="1"/>
    <col min="4110" max="4110" width="3.25" style="187" bestFit="1" customWidth="1"/>
    <col min="4111" max="4111" width="8.625" style="187" customWidth="1"/>
    <col min="4112" max="4112" width="8.875" style="187" customWidth="1"/>
    <col min="4113" max="4113" width="3.25" style="187" bestFit="1" customWidth="1"/>
    <col min="4114" max="4114" width="8.625" style="187" customWidth="1"/>
    <col min="4115" max="4115" width="9.5" style="187" customWidth="1"/>
    <col min="4116" max="4352" width="9" style="187"/>
    <col min="4353" max="4353" width="13.625" style="187" customWidth="1"/>
    <col min="4354" max="4354" width="3.75" style="187" customWidth="1"/>
    <col min="4355" max="4355" width="8.625" style="187" customWidth="1"/>
    <col min="4356" max="4356" width="9.125" style="187" customWidth="1"/>
    <col min="4357" max="4357" width="3.75" style="187" customWidth="1"/>
    <col min="4358" max="4358" width="8.625" style="187" customWidth="1"/>
    <col min="4359" max="4359" width="8.5" style="187" customWidth="1"/>
    <col min="4360" max="4360" width="3.75" style="187" customWidth="1"/>
    <col min="4361" max="4362" width="8.625" style="187" customWidth="1"/>
    <col min="4363" max="4363" width="3.25" style="187" bestFit="1" customWidth="1"/>
    <col min="4364" max="4364" width="8.625" style="187" customWidth="1"/>
    <col min="4365" max="4365" width="9.25" style="187" customWidth="1"/>
    <col min="4366" max="4366" width="3.25" style="187" bestFit="1" customWidth="1"/>
    <col min="4367" max="4367" width="8.625" style="187" customWidth="1"/>
    <col min="4368" max="4368" width="8.875" style="187" customWidth="1"/>
    <col min="4369" max="4369" width="3.25" style="187" bestFit="1" customWidth="1"/>
    <col min="4370" max="4370" width="8.625" style="187" customWidth="1"/>
    <col min="4371" max="4371" width="9.5" style="187" customWidth="1"/>
    <col min="4372" max="4608" width="9" style="187"/>
    <col min="4609" max="4609" width="13.625" style="187" customWidth="1"/>
    <col min="4610" max="4610" width="3.75" style="187" customWidth="1"/>
    <col min="4611" max="4611" width="8.625" style="187" customWidth="1"/>
    <col min="4612" max="4612" width="9.125" style="187" customWidth="1"/>
    <col min="4613" max="4613" width="3.75" style="187" customWidth="1"/>
    <col min="4614" max="4614" width="8.625" style="187" customWidth="1"/>
    <col min="4615" max="4615" width="8.5" style="187" customWidth="1"/>
    <col min="4616" max="4616" width="3.75" style="187" customWidth="1"/>
    <col min="4617" max="4618" width="8.625" style="187" customWidth="1"/>
    <col min="4619" max="4619" width="3.25" style="187" bestFit="1" customWidth="1"/>
    <col min="4620" max="4620" width="8.625" style="187" customWidth="1"/>
    <col min="4621" max="4621" width="9.25" style="187" customWidth="1"/>
    <col min="4622" max="4622" width="3.25" style="187" bestFit="1" customWidth="1"/>
    <col min="4623" max="4623" width="8.625" style="187" customWidth="1"/>
    <col min="4624" max="4624" width="8.875" style="187" customWidth="1"/>
    <col min="4625" max="4625" width="3.25" style="187" bestFit="1" customWidth="1"/>
    <col min="4626" max="4626" width="8.625" style="187" customWidth="1"/>
    <col min="4627" max="4627" width="9.5" style="187" customWidth="1"/>
    <col min="4628" max="4864" width="9" style="187"/>
    <col min="4865" max="4865" width="13.625" style="187" customWidth="1"/>
    <col min="4866" max="4866" width="3.75" style="187" customWidth="1"/>
    <col min="4867" max="4867" width="8.625" style="187" customWidth="1"/>
    <col min="4868" max="4868" width="9.125" style="187" customWidth="1"/>
    <col min="4869" max="4869" width="3.75" style="187" customWidth="1"/>
    <col min="4870" max="4870" width="8.625" style="187" customWidth="1"/>
    <col min="4871" max="4871" width="8.5" style="187" customWidth="1"/>
    <col min="4872" max="4872" width="3.75" style="187" customWidth="1"/>
    <col min="4873" max="4874" width="8.625" style="187" customWidth="1"/>
    <col min="4875" max="4875" width="3.25" style="187" bestFit="1" customWidth="1"/>
    <col min="4876" max="4876" width="8.625" style="187" customWidth="1"/>
    <col min="4877" max="4877" width="9.25" style="187" customWidth="1"/>
    <col min="4878" max="4878" width="3.25" style="187" bestFit="1" customWidth="1"/>
    <col min="4879" max="4879" width="8.625" style="187" customWidth="1"/>
    <col min="4880" max="4880" width="8.875" style="187" customWidth="1"/>
    <col min="4881" max="4881" width="3.25" style="187" bestFit="1" customWidth="1"/>
    <col min="4882" max="4882" width="8.625" style="187" customWidth="1"/>
    <col min="4883" max="4883" width="9.5" style="187" customWidth="1"/>
    <col min="4884" max="5120" width="9" style="187"/>
    <col min="5121" max="5121" width="13.625" style="187" customWidth="1"/>
    <col min="5122" max="5122" width="3.75" style="187" customWidth="1"/>
    <col min="5123" max="5123" width="8.625" style="187" customWidth="1"/>
    <col min="5124" max="5124" width="9.125" style="187" customWidth="1"/>
    <col min="5125" max="5125" width="3.75" style="187" customWidth="1"/>
    <col min="5126" max="5126" width="8.625" style="187" customWidth="1"/>
    <col min="5127" max="5127" width="8.5" style="187" customWidth="1"/>
    <col min="5128" max="5128" width="3.75" style="187" customWidth="1"/>
    <col min="5129" max="5130" width="8.625" style="187" customWidth="1"/>
    <col min="5131" max="5131" width="3.25" style="187" bestFit="1" customWidth="1"/>
    <col min="5132" max="5132" width="8.625" style="187" customWidth="1"/>
    <col min="5133" max="5133" width="9.25" style="187" customWidth="1"/>
    <col min="5134" max="5134" width="3.25" style="187" bestFit="1" customWidth="1"/>
    <col min="5135" max="5135" width="8.625" style="187" customWidth="1"/>
    <col min="5136" max="5136" width="8.875" style="187" customWidth="1"/>
    <col min="5137" max="5137" width="3.25" style="187" bestFit="1" customWidth="1"/>
    <col min="5138" max="5138" width="8.625" style="187" customWidth="1"/>
    <col min="5139" max="5139" width="9.5" style="187" customWidth="1"/>
    <col min="5140" max="5376" width="9" style="187"/>
    <col min="5377" max="5377" width="13.625" style="187" customWidth="1"/>
    <col min="5378" max="5378" width="3.75" style="187" customWidth="1"/>
    <col min="5379" max="5379" width="8.625" style="187" customWidth="1"/>
    <col min="5380" max="5380" width="9.125" style="187" customWidth="1"/>
    <col min="5381" max="5381" width="3.75" style="187" customWidth="1"/>
    <col min="5382" max="5382" width="8.625" style="187" customWidth="1"/>
    <col min="5383" max="5383" width="8.5" style="187" customWidth="1"/>
    <col min="5384" max="5384" width="3.75" style="187" customWidth="1"/>
    <col min="5385" max="5386" width="8.625" style="187" customWidth="1"/>
    <col min="5387" max="5387" width="3.25" style="187" bestFit="1" customWidth="1"/>
    <col min="5388" max="5388" width="8.625" style="187" customWidth="1"/>
    <col min="5389" max="5389" width="9.25" style="187" customWidth="1"/>
    <col min="5390" max="5390" width="3.25" style="187" bestFit="1" customWidth="1"/>
    <col min="5391" max="5391" width="8.625" style="187" customWidth="1"/>
    <col min="5392" max="5392" width="8.875" style="187" customWidth="1"/>
    <col min="5393" max="5393" width="3.25" style="187" bestFit="1" customWidth="1"/>
    <col min="5394" max="5394" width="8.625" style="187" customWidth="1"/>
    <col min="5395" max="5395" width="9.5" style="187" customWidth="1"/>
    <col min="5396" max="5632" width="9" style="187"/>
    <col min="5633" max="5633" width="13.625" style="187" customWidth="1"/>
    <col min="5634" max="5634" width="3.75" style="187" customWidth="1"/>
    <col min="5635" max="5635" width="8.625" style="187" customWidth="1"/>
    <col min="5636" max="5636" width="9.125" style="187" customWidth="1"/>
    <col min="5637" max="5637" width="3.75" style="187" customWidth="1"/>
    <col min="5638" max="5638" width="8.625" style="187" customWidth="1"/>
    <col min="5639" max="5639" width="8.5" style="187" customWidth="1"/>
    <col min="5640" max="5640" width="3.75" style="187" customWidth="1"/>
    <col min="5641" max="5642" width="8.625" style="187" customWidth="1"/>
    <col min="5643" max="5643" width="3.25" style="187" bestFit="1" customWidth="1"/>
    <col min="5644" max="5644" width="8.625" style="187" customWidth="1"/>
    <col min="5645" max="5645" width="9.25" style="187" customWidth="1"/>
    <col min="5646" max="5646" width="3.25" style="187" bestFit="1" customWidth="1"/>
    <col min="5647" max="5647" width="8.625" style="187" customWidth="1"/>
    <col min="5648" max="5648" width="8.875" style="187" customWidth="1"/>
    <col min="5649" max="5649" width="3.25" style="187" bestFit="1" customWidth="1"/>
    <col min="5650" max="5650" width="8.625" style="187" customWidth="1"/>
    <col min="5651" max="5651" width="9.5" style="187" customWidth="1"/>
    <col min="5652" max="5888" width="9" style="187"/>
    <col min="5889" max="5889" width="13.625" style="187" customWidth="1"/>
    <col min="5890" max="5890" width="3.75" style="187" customWidth="1"/>
    <col min="5891" max="5891" width="8.625" style="187" customWidth="1"/>
    <col min="5892" max="5892" width="9.125" style="187" customWidth="1"/>
    <col min="5893" max="5893" width="3.75" style="187" customWidth="1"/>
    <col min="5894" max="5894" width="8.625" style="187" customWidth="1"/>
    <col min="5895" max="5895" width="8.5" style="187" customWidth="1"/>
    <col min="5896" max="5896" width="3.75" style="187" customWidth="1"/>
    <col min="5897" max="5898" width="8.625" style="187" customWidth="1"/>
    <col min="5899" max="5899" width="3.25" style="187" bestFit="1" customWidth="1"/>
    <col min="5900" max="5900" width="8.625" style="187" customWidth="1"/>
    <col min="5901" max="5901" width="9.25" style="187" customWidth="1"/>
    <col min="5902" max="5902" width="3.25" style="187" bestFit="1" customWidth="1"/>
    <col min="5903" max="5903" width="8.625" style="187" customWidth="1"/>
    <col min="5904" max="5904" width="8.875" style="187" customWidth="1"/>
    <col min="5905" max="5905" width="3.25" style="187" bestFit="1" customWidth="1"/>
    <col min="5906" max="5906" width="8.625" style="187" customWidth="1"/>
    <col min="5907" max="5907" width="9.5" style="187" customWidth="1"/>
    <col min="5908" max="6144" width="9" style="187"/>
    <col min="6145" max="6145" width="13.625" style="187" customWidth="1"/>
    <col min="6146" max="6146" width="3.75" style="187" customWidth="1"/>
    <col min="6147" max="6147" width="8.625" style="187" customWidth="1"/>
    <col min="6148" max="6148" width="9.125" style="187" customWidth="1"/>
    <col min="6149" max="6149" width="3.75" style="187" customWidth="1"/>
    <col min="6150" max="6150" width="8.625" style="187" customWidth="1"/>
    <col min="6151" max="6151" width="8.5" style="187" customWidth="1"/>
    <col min="6152" max="6152" width="3.75" style="187" customWidth="1"/>
    <col min="6153" max="6154" width="8.625" style="187" customWidth="1"/>
    <col min="6155" max="6155" width="3.25" style="187" bestFit="1" customWidth="1"/>
    <col min="6156" max="6156" width="8.625" style="187" customWidth="1"/>
    <col min="6157" max="6157" width="9.25" style="187" customWidth="1"/>
    <col min="6158" max="6158" width="3.25" style="187" bestFit="1" customWidth="1"/>
    <col min="6159" max="6159" width="8.625" style="187" customWidth="1"/>
    <col min="6160" max="6160" width="8.875" style="187" customWidth="1"/>
    <col min="6161" max="6161" width="3.25" style="187" bestFit="1" customWidth="1"/>
    <col min="6162" max="6162" width="8.625" style="187" customWidth="1"/>
    <col min="6163" max="6163" width="9.5" style="187" customWidth="1"/>
    <col min="6164" max="6400" width="9" style="187"/>
    <col min="6401" max="6401" width="13.625" style="187" customWidth="1"/>
    <col min="6402" max="6402" width="3.75" style="187" customWidth="1"/>
    <col min="6403" max="6403" width="8.625" style="187" customWidth="1"/>
    <col min="6404" max="6404" width="9.125" style="187" customWidth="1"/>
    <col min="6405" max="6405" width="3.75" style="187" customWidth="1"/>
    <col min="6406" max="6406" width="8.625" style="187" customWidth="1"/>
    <col min="6407" max="6407" width="8.5" style="187" customWidth="1"/>
    <col min="6408" max="6408" width="3.75" style="187" customWidth="1"/>
    <col min="6409" max="6410" width="8.625" style="187" customWidth="1"/>
    <col min="6411" max="6411" width="3.25" style="187" bestFit="1" customWidth="1"/>
    <col min="6412" max="6412" width="8.625" style="187" customWidth="1"/>
    <col min="6413" max="6413" width="9.25" style="187" customWidth="1"/>
    <col min="6414" max="6414" width="3.25" style="187" bestFit="1" customWidth="1"/>
    <col min="6415" max="6415" width="8.625" style="187" customWidth="1"/>
    <col min="6416" max="6416" width="8.875" style="187" customWidth="1"/>
    <col min="6417" max="6417" width="3.25" style="187" bestFit="1" customWidth="1"/>
    <col min="6418" max="6418" width="8.625" style="187" customWidth="1"/>
    <col min="6419" max="6419" width="9.5" style="187" customWidth="1"/>
    <col min="6420" max="6656" width="9" style="187"/>
    <col min="6657" max="6657" width="13.625" style="187" customWidth="1"/>
    <col min="6658" max="6658" width="3.75" style="187" customWidth="1"/>
    <col min="6659" max="6659" width="8.625" style="187" customWidth="1"/>
    <col min="6660" max="6660" width="9.125" style="187" customWidth="1"/>
    <col min="6661" max="6661" width="3.75" style="187" customWidth="1"/>
    <col min="6662" max="6662" width="8.625" style="187" customWidth="1"/>
    <col min="6663" max="6663" width="8.5" style="187" customWidth="1"/>
    <col min="6664" max="6664" width="3.75" style="187" customWidth="1"/>
    <col min="6665" max="6666" width="8.625" style="187" customWidth="1"/>
    <col min="6667" max="6667" width="3.25" style="187" bestFit="1" customWidth="1"/>
    <col min="6668" max="6668" width="8.625" style="187" customWidth="1"/>
    <col min="6669" max="6669" width="9.25" style="187" customWidth="1"/>
    <col min="6670" max="6670" width="3.25" style="187" bestFit="1" customWidth="1"/>
    <col min="6671" max="6671" width="8.625" style="187" customWidth="1"/>
    <col min="6672" max="6672" width="8.875" style="187" customWidth="1"/>
    <col min="6673" max="6673" width="3.25" style="187" bestFit="1" customWidth="1"/>
    <col min="6674" max="6674" width="8.625" style="187" customWidth="1"/>
    <col min="6675" max="6675" width="9.5" style="187" customWidth="1"/>
    <col min="6676" max="6912" width="9" style="187"/>
    <col min="6913" max="6913" width="13.625" style="187" customWidth="1"/>
    <col min="6914" max="6914" width="3.75" style="187" customWidth="1"/>
    <col min="6915" max="6915" width="8.625" style="187" customWidth="1"/>
    <col min="6916" max="6916" width="9.125" style="187" customWidth="1"/>
    <col min="6917" max="6917" width="3.75" style="187" customWidth="1"/>
    <col min="6918" max="6918" width="8.625" style="187" customWidth="1"/>
    <col min="6919" max="6919" width="8.5" style="187" customWidth="1"/>
    <col min="6920" max="6920" width="3.75" style="187" customWidth="1"/>
    <col min="6921" max="6922" width="8.625" style="187" customWidth="1"/>
    <col min="6923" max="6923" width="3.25" style="187" bestFit="1" customWidth="1"/>
    <col min="6924" max="6924" width="8.625" style="187" customWidth="1"/>
    <col min="6925" max="6925" width="9.25" style="187" customWidth="1"/>
    <col min="6926" max="6926" width="3.25" style="187" bestFit="1" customWidth="1"/>
    <col min="6927" max="6927" width="8.625" style="187" customWidth="1"/>
    <col min="6928" max="6928" width="8.875" style="187" customWidth="1"/>
    <col min="6929" max="6929" width="3.25" style="187" bestFit="1" customWidth="1"/>
    <col min="6930" max="6930" width="8.625" style="187" customWidth="1"/>
    <col min="6931" max="6931" width="9.5" style="187" customWidth="1"/>
    <col min="6932" max="7168" width="9" style="187"/>
    <col min="7169" max="7169" width="13.625" style="187" customWidth="1"/>
    <col min="7170" max="7170" width="3.75" style="187" customWidth="1"/>
    <col min="7171" max="7171" width="8.625" style="187" customWidth="1"/>
    <col min="7172" max="7172" width="9.125" style="187" customWidth="1"/>
    <col min="7173" max="7173" width="3.75" style="187" customWidth="1"/>
    <col min="7174" max="7174" width="8.625" style="187" customWidth="1"/>
    <col min="7175" max="7175" width="8.5" style="187" customWidth="1"/>
    <col min="7176" max="7176" width="3.75" style="187" customWidth="1"/>
    <col min="7177" max="7178" width="8.625" style="187" customWidth="1"/>
    <col min="7179" max="7179" width="3.25" style="187" bestFit="1" customWidth="1"/>
    <col min="7180" max="7180" width="8.625" style="187" customWidth="1"/>
    <col min="7181" max="7181" width="9.25" style="187" customWidth="1"/>
    <col min="7182" max="7182" width="3.25" style="187" bestFit="1" customWidth="1"/>
    <col min="7183" max="7183" width="8.625" style="187" customWidth="1"/>
    <col min="7184" max="7184" width="8.875" style="187" customWidth="1"/>
    <col min="7185" max="7185" width="3.25" style="187" bestFit="1" customWidth="1"/>
    <col min="7186" max="7186" width="8.625" style="187" customWidth="1"/>
    <col min="7187" max="7187" width="9.5" style="187" customWidth="1"/>
    <col min="7188" max="7424" width="9" style="187"/>
    <col min="7425" max="7425" width="13.625" style="187" customWidth="1"/>
    <col min="7426" max="7426" width="3.75" style="187" customWidth="1"/>
    <col min="7427" max="7427" width="8.625" style="187" customWidth="1"/>
    <col min="7428" max="7428" width="9.125" style="187" customWidth="1"/>
    <col min="7429" max="7429" width="3.75" style="187" customWidth="1"/>
    <col min="7430" max="7430" width="8.625" style="187" customWidth="1"/>
    <col min="7431" max="7431" width="8.5" style="187" customWidth="1"/>
    <col min="7432" max="7432" width="3.75" style="187" customWidth="1"/>
    <col min="7433" max="7434" width="8.625" style="187" customWidth="1"/>
    <col min="7435" max="7435" width="3.25" style="187" bestFit="1" customWidth="1"/>
    <col min="7436" max="7436" width="8.625" style="187" customWidth="1"/>
    <col min="7437" max="7437" width="9.25" style="187" customWidth="1"/>
    <col min="7438" max="7438" width="3.25" style="187" bestFit="1" customWidth="1"/>
    <col min="7439" max="7439" width="8.625" style="187" customWidth="1"/>
    <col min="7440" max="7440" width="8.875" style="187" customWidth="1"/>
    <col min="7441" max="7441" width="3.25" style="187" bestFit="1" customWidth="1"/>
    <col min="7442" max="7442" width="8.625" style="187" customWidth="1"/>
    <col min="7443" max="7443" width="9.5" style="187" customWidth="1"/>
    <col min="7444" max="7680" width="9" style="187"/>
    <col min="7681" max="7681" width="13.625" style="187" customWidth="1"/>
    <col min="7682" max="7682" width="3.75" style="187" customWidth="1"/>
    <col min="7683" max="7683" width="8.625" style="187" customWidth="1"/>
    <col min="7684" max="7684" width="9.125" style="187" customWidth="1"/>
    <col min="7685" max="7685" width="3.75" style="187" customWidth="1"/>
    <col min="7686" max="7686" width="8.625" style="187" customWidth="1"/>
    <col min="7687" max="7687" width="8.5" style="187" customWidth="1"/>
    <col min="7688" max="7688" width="3.75" style="187" customWidth="1"/>
    <col min="7689" max="7690" width="8.625" style="187" customWidth="1"/>
    <col min="7691" max="7691" width="3.25" style="187" bestFit="1" customWidth="1"/>
    <col min="7692" max="7692" width="8.625" style="187" customWidth="1"/>
    <col min="7693" max="7693" width="9.25" style="187" customWidth="1"/>
    <col min="7694" max="7694" width="3.25" style="187" bestFit="1" customWidth="1"/>
    <col min="7695" max="7695" width="8.625" style="187" customWidth="1"/>
    <col min="7696" max="7696" width="8.875" style="187" customWidth="1"/>
    <col min="7697" max="7697" width="3.25" style="187" bestFit="1" customWidth="1"/>
    <col min="7698" max="7698" width="8.625" style="187" customWidth="1"/>
    <col min="7699" max="7699" width="9.5" style="187" customWidth="1"/>
    <col min="7700" max="7936" width="9" style="187"/>
    <col min="7937" max="7937" width="13.625" style="187" customWidth="1"/>
    <col min="7938" max="7938" width="3.75" style="187" customWidth="1"/>
    <col min="7939" max="7939" width="8.625" style="187" customWidth="1"/>
    <col min="7940" max="7940" width="9.125" style="187" customWidth="1"/>
    <col min="7941" max="7941" width="3.75" style="187" customWidth="1"/>
    <col min="7942" max="7942" width="8.625" style="187" customWidth="1"/>
    <col min="7943" max="7943" width="8.5" style="187" customWidth="1"/>
    <col min="7944" max="7944" width="3.75" style="187" customWidth="1"/>
    <col min="7945" max="7946" width="8.625" style="187" customWidth="1"/>
    <col min="7947" max="7947" width="3.25" style="187" bestFit="1" customWidth="1"/>
    <col min="7948" max="7948" width="8.625" style="187" customWidth="1"/>
    <col min="7949" max="7949" width="9.25" style="187" customWidth="1"/>
    <col min="7950" max="7950" width="3.25" style="187" bestFit="1" customWidth="1"/>
    <col min="7951" max="7951" width="8.625" style="187" customWidth="1"/>
    <col min="7952" max="7952" width="8.875" style="187" customWidth="1"/>
    <col min="7953" max="7953" width="3.25" style="187" bestFit="1" customWidth="1"/>
    <col min="7954" max="7954" width="8.625" style="187" customWidth="1"/>
    <col min="7955" max="7955" width="9.5" style="187" customWidth="1"/>
    <col min="7956" max="8192" width="9" style="187"/>
    <col min="8193" max="8193" width="13.625" style="187" customWidth="1"/>
    <col min="8194" max="8194" width="3.75" style="187" customWidth="1"/>
    <col min="8195" max="8195" width="8.625" style="187" customWidth="1"/>
    <col min="8196" max="8196" width="9.125" style="187" customWidth="1"/>
    <col min="8197" max="8197" width="3.75" style="187" customWidth="1"/>
    <col min="8198" max="8198" width="8.625" style="187" customWidth="1"/>
    <col min="8199" max="8199" width="8.5" style="187" customWidth="1"/>
    <col min="8200" max="8200" width="3.75" style="187" customWidth="1"/>
    <col min="8201" max="8202" width="8.625" style="187" customWidth="1"/>
    <col min="8203" max="8203" width="3.25" style="187" bestFit="1" customWidth="1"/>
    <col min="8204" max="8204" width="8.625" style="187" customWidth="1"/>
    <col min="8205" max="8205" width="9.25" style="187" customWidth="1"/>
    <col min="8206" max="8206" width="3.25" style="187" bestFit="1" customWidth="1"/>
    <col min="8207" max="8207" width="8.625" style="187" customWidth="1"/>
    <col min="8208" max="8208" width="8.875" style="187" customWidth="1"/>
    <col min="8209" max="8209" width="3.25" style="187" bestFit="1" customWidth="1"/>
    <col min="8210" max="8210" width="8.625" style="187" customWidth="1"/>
    <col min="8211" max="8211" width="9.5" style="187" customWidth="1"/>
    <col min="8212" max="8448" width="9" style="187"/>
    <col min="8449" max="8449" width="13.625" style="187" customWidth="1"/>
    <col min="8450" max="8450" width="3.75" style="187" customWidth="1"/>
    <col min="8451" max="8451" width="8.625" style="187" customWidth="1"/>
    <col min="8452" max="8452" width="9.125" style="187" customWidth="1"/>
    <col min="8453" max="8453" width="3.75" style="187" customWidth="1"/>
    <col min="8454" max="8454" width="8.625" style="187" customWidth="1"/>
    <col min="8455" max="8455" width="8.5" style="187" customWidth="1"/>
    <col min="8456" max="8456" width="3.75" style="187" customWidth="1"/>
    <col min="8457" max="8458" width="8.625" style="187" customWidth="1"/>
    <col min="8459" max="8459" width="3.25" style="187" bestFit="1" customWidth="1"/>
    <col min="8460" max="8460" width="8.625" style="187" customWidth="1"/>
    <col min="8461" max="8461" width="9.25" style="187" customWidth="1"/>
    <col min="8462" max="8462" width="3.25" style="187" bestFit="1" customWidth="1"/>
    <col min="8463" max="8463" width="8.625" style="187" customWidth="1"/>
    <col min="8464" max="8464" width="8.875" style="187" customWidth="1"/>
    <col min="8465" max="8465" width="3.25" style="187" bestFit="1" customWidth="1"/>
    <col min="8466" max="8466" width="8.625" style="187" customWidth="1"/>
    <col min="8467" max="8467" width="9.5" style="187" customWidth="1"/>
    <col min="8468" max="8704" width="9" style="187"/>
    <col min="8705" max="8705" width="13.625" style="187" customWidth="1"/>
    <col min="8706" max="8706" width="3.75" style="187" customWidth="1"/>
    <col min="8707" max="8707" width="8.625" style="187" customWidth="1"/>
    <col min="8708" max="8708" width="9.125" style="187" customWidth="1"/>
    <col min="8709" max="8709" width="3.75" style="187" customWidth="1"/>
    <col min="8710" max="8710" width="8.625" style="187" customWidth="1"/>
    <col min="8711" max="8711" width="8.5" style="187" customWidth="1"/>
    <col min="8712" max="8712" width="3.75" style="187" customWidth="1"/>
    <col min="8713" max="8714" width="8.625" style="187" customWidth="1"/>
    <col min="8715" max="8715" width="3.25" style="187" bestFit="1" customWidth="1"/>
    <col min="8716" max="8716" width="8.625" style="187" customWidth="1"/>
    <col min="8717" max="8717" width="9.25" style="187" customWidth="1"/>
    <col min="8718" max="8718" width="3.25" style="187" bestFit="1" customWidth="1"/>
    <col min="8719" max="8719" width="8.625" style="187" customWidth="1"/>
    <col min="8720" max="8720" width="8.875" style="187" customWidth="1"/>
    <col min="8721" max="8721" width="3.25" style="187" bestFit="1" customWidth="1"/>
    <col min="8722" max="8722" width="8.625" style="187" customWidth="1"/>
    <col min="8723" max="8723" width="9.5" style="187" customWidth="1"/>
    <col min="8724" max="8960" width="9" style="187"/>
    <col min="8961" max="8961" width="13.625" style="187" customWidth="1"/>
    <col min="8962" max="8962" width="3.75" style="187" customWidth="1"/>
    <col min="8963" max="8963" width="8.625" style="187" customWidth="1"/>
    <col min="8964" max="8964" width="9.125" style="187" customWidth="1"/>
    <col min="8965" max="8965" width="3.75" style="187" customWidth="1"/>
    <col min="8966" max="8966" width="8.625" style="187" customWidth="1"/>
    <col min="8967" max="8967" width="8.5" style="187" customWidth="1"/>
    <col min="8968" max="8968" width="3.75" style="187" customWidth="1"/>
    <col min="8969" max="8970" width="8.625" style="187" customWidth="1"/>
    <col min="8971" max="8971" width="3.25" style="187" bestFit="1" customWidth="1"/>
    <col min="8972" max="8972" width="8.625" style="187" customWidth="1"/>
    <col min="8973" max="8973" width="9.25" style="187" customWidth="1"/>
    <col min="8974" max="8974" width="3.25" style="187" bestFit="1" customWidth="1"/>
    <col min="8975" max="8975" width="8.625" style="187" customWidth="1"/>
    <col min="8976" max="8976" width="8.875" style="187" customWidth="1"/>
    <col min="8977" max="8977" width="3.25" style="187" bestFit="1" customWidth="1"/>
    <col min="8978" max="8978" width="8.625" style="187" customWidth="1"/>
    <col min="8979" max="8979" width="9.5" style="187" customWidth="1"/>
    <col min="8980" max="9216" width="9" style="187"/>
    <col min="9217" max="9217" width="13.625" style="187" customWidth="1"/>
    <col min="9218" max="9218" width="3.75" style="187" customWidth="1"/>
    <col min="9219" max="9219" width="8.625" style="187" customWidth="1"/>
    <col min="9220" max="9220" width="9.125" style="187" customWidth="1"/>
    <col min="9221" max="9221" width="3.75" style="187" customWidth="1"/>
    <col min="9222" max="9222" width="8.625" style="187" customWidth="1"/>
    <col min="9223" max="9223" width="8.5" style="187" customWidth="1"/>
    <col min="9224" max="9224" width="3.75" style="187" customWidth="1"/>
    <col min="9225" max="9226" width="8.625" style="187" customWidth="1"/>
    <col min="9227" max="9227" width="3.25" style="187" bestFit="1" customWidth="1"/>
    <col min="9228" max="9228" width="8.625" style="187" customWidth="1"/>
    <col min="9229" max="9229" width="9.25" style="187" customWidth="1"/>
    <col min="9230" max="9230" width="3.25" style="187" bestFit="1" customWidth="1"/>
    <col min="9231" max="9231" width="8.625" style="187" customWidth="1"/>
    <col min="9232" max="9232" width="8.875" style="187" customWidth="1"/>
    <col min="9233" max="9233" width="3.25" style="187" bestFit="1" customWidth="1"/>
    <col min="9234" max="9234" width="8.625" style="187" customWidth="1"/>
    <col min="9235" max="9235" width="9.5" style="187" customWidth="1"/>
    <col min="9236" max="9472" width="9" style="187"/>
    <col min="9473" max="9473" width="13.625" style="187" customWidth="1"/>
    <col min="9474" max="9474" width="3.75" style="187" customWidth="1"/>
    <col min="9475" max="9475" width="8.625" style="187" customWidth="1"/>
    <col min="9476" max="9476" width="9.125" style="187" customWidth="1"/>
    <col min="9477" max="9477" width="3.75" style="187" customWidth="1"/>
    <col min="9478" max="9478" width="8.625" style="187" customWidth="1"/>
    <col min="9479" max="9479" width="8.5" style="187" customWidth="1"/>
    <col min="9480" max="9480" width="3.75" style="187" customWidth="1"/>
    <col min="9481" max="9482" width="8.625" style="187" customWidth="1"/>
    <col min="9483" max="9483" width="3.25" style="187" bestFit="1" customWidth="1"/>
    <col min="9484" max="9484" width="8.625" style="187" customWidth="1"/>
    <col min="9485" max="9485" width="9.25" style="187" customWidth="1"/>
    <col min="9486" max="9486" width="3.25" style="187" bestFit="1" customWidth="1"/>
    <col min="9487" max="9487" width="8.625" style="187" customWidth="1"/>
    <col min="9488" max="9488" width="8.875" style="187" customWidth="1"/>
    <col min="9489" max="9489" width="3.25" style="187" bestFit="1" customWidth="1"/>
    <col min="9490" max="9490" width="8.625" style="187" customWidth="1"/>
    <col min="9491" max="9491" width="9.5" style="187" customWidth="1"/>
    <col min="9492" max="9728" width="9" style="187"/>
    <col min="9729" max="9729" width="13.625" style="187" customWidth="1"/>
    <col min="9730" max="9730" width="3.75" style="187" customWidth="1"/>
    <col min="9731" max="9731" width="8.625" style="187" customWidth="1"/>
    <col min="9732" max="9732" width="9.125" style="187" customWidth="1"/>
    <col min="9733" max="9733" width="3.75" style="187" customWidth="1"/>
    <col min="9734" max="9734" width="8.625" style="187" customWidth="1"/>
    <col min="9735" max="9735" width="8.5" style="187" customWidth="1"/>
    <col min="9736" max="9736" width="3.75" style="187" customWidth="1"/>
    <col min="9737" max="9738" width="8.625" style="187" customWidth="1"/>
    <col min="9739" max="9739" width="3.25" style="187" bestFit="1" customWidth="1"/>
    <col min="9740" max="9740" width="8.625" style="187" customWidth="1"/>
    <col min="9741" max="9741" width="9.25" style="187" customWidth="1"/>
    <col min="9742" max="9742" width="3.25" style="187" bestFit="1" customWidth="1"/>
    <col min="9743" max="9743" width="8.625" style="187" customWidth="1"/>
    <col min="9744" max="9744" width="8.875" style="187" customWidth="1"/>
    <col min="9745" max="9745" width="3.25" style="187" bestFit="1" customWidth="1"/>
    <col min="9746" max="9746" width="8.625" style="187" customWidth="1"/>
    <col min="9747" max="9747" width="9.5" style="187" customWidth="1"/>
    <col min="9748" max="9984" width="9" style="187"/>
    <col min="9985" max="9985" width="13.625" style="187" customWidth="1"/>
    <col min="9986" max="9986" width="3.75" style="187" customWidth="1"/>
    <col min="9987" max="9987" width="8.625" style="187" customWidth="1"/>
    <col min="9988" max="9988" width="9.125" style="187" customWidth="1"/>
    <col min="9989" max="9989" width="3.75" style="187" customWidth="1"/>
    <col min="9990" max="9990" width="8.625" style="187" customWidth="1"/>
    <col min="9991" max="9991" width="8.5" style="187" customWidth="1"/>
    <col min="9992" max="9992" width="3.75" style="187" customWidth="1"/>
    <col min="9993" max="9994" width="8.625" style="187" customWidth="1"/>
    <col min="9995" max="9995" width="3.25" style="187" bestFit="1" customWidth="1"/>
    <col min="9996" max="9996" width="8.625" style="187" customWidth="1"/>
    <col min="9997" max="9997" width="9.25" style="187" customWidth="1"/>
    <col min="9998" max="9998" width="3.25" style="187" bestFit="1" customWidth="1"/>
    <col min="9999" max="9999" width="8.625" style="187" customWidth="1"/>
    <col min="10000" max="10000" width="8.875" style="187" customWidth="1"/>
    <col min="10001" max="10001" width="3.25" style="187" bestFit="1" customWidth="1"/>
    <col min="10002" max="10002" width="8.625" style="187" customWidth="1"/>
    <col min="10003" max="10003" width="9.5" style="187" customWidth="1"/>
    <col min="10004" max="10240" width="9" style="187"/>
    <col min="10241" max="10241" width="13.625" style="187" customWidth="1"/>
    <col min="10242" max="10242" width="3.75" style="187" customWidth="1"/>
    <col min="10243" max="10243" width="8.625" style="187" customWidth="1"/>
    <col min="10244" max="10244" width="9.125" style="187" customWidth="1"/>
    <col min="10245" max="10245" width="3.75" style="187" customWidth="1"/>
    <col min="10246" max="10246" width="8.625" style="187" customWidth="1"/>
    <col min="10247" max="10247" width="8.5" style="187" customWidth="1"/>
    <col min="10248" max="10248" width="3.75" style="187" customWidth="1"/>
    <col min="10249" max="10250" width="8.625" style="187" customWidth="1"/>
    <col min="10251" max="10251" width="3.25" style="187" bestFit="1" customWidth="1"/>
    <col min="10252" max="10252" width="8.625" style="187" customWidth="1"/>
    <col min="10253" max="10253" width="9.25" style="187" customWidth="1"/>
    <col min="10254" max="10254" width="3.25" style="187" bestFit="1" customWidth="1"/>
    <col min="10255" max="10255" width="8.625" style="187" customWidth="1"/>
    <col min="10256" max="10256" width="8.875" style="187" customWidth="1"/>
    <col min="10257" max="10257" width="3.25" style="187" bestFit="1" customWidth="1"/>
    <col min="10258" max="10258" width="8.625" style="187" customWidth="1"/>
    <col min="10259" max="10259" width="9.5" style="187" customWidth="1"/>
    <col min="10260" max="10496" width="9" style="187"/>
    <col min="10497" max="10497" width="13.625" style="187" customWidth="1"/>
    <col min="10498" max="10498" width="3.75" style="187" customWidth="1"/>
    <col min="10499" max="10499" width="8.625" style="187" customWidth="1"/>
    <col min="10500" max="10500" width="9.125" style="187" customWidth="1"/>
    <col min="10501" max="10501" width="3.75" style="187" customWidth="1"/>
    <col min="10502" max="10502" width="8.625" style="187" customWidth="1"/>
    <col min="10503" max="10503" width="8.5" style="187" customWidth="1"/>
    <col min="10504" max="10504" width="3.75" style="187" customWidth="1"/>
    <col min="10505" max="10506" width="8.625" style="187" customWidth="1"/>
    <col min="10507" max="10507" width="3.25" style="187" bestFit="1" customWidth="1"/>
    <col min="10508" max="10508" width="8.625" style="187" customWidth="1"/>
    <col min="10509" max="10509" width="9.25" style="187" customWidth="1"/>
    <col min="10510" max="10510" width="3.25" style="187" bestFit="1" customWidth="1"/>
    <col min="10511" max="10511" width="8.625" style="187" customWidth="1"/>
    <col min="10512" max="10512" width="8.875" style="187" customWidth="1"/>
    <col min="10513" max="10513" width="3.25" style="187" bestFit="1" customWidth="1"/>
    <col min="10514" max="10514" width="8.625" style="187" customWidth="1"/>
    <col min="10515" max="10515" width="9.5" style="187" customWidth="1"/>
    <col min="10516" max="10752" width="9" style="187"/>
    <col min="10753" max="10753" width="13.625" style="187" customWidth="1"/>
    <col min="10754" max="10754" width="3.75" style="187" customWidth="1"/>
    <col min="10755" max="10755" width="8.625" style="187" customWidth="1"/>
    <col min="10756" max="10756" width="9.125" style="187" customWidth="1"/>
    <col min="10757" max="10757" width="3.75" style="187" customWidth="1"/>
    <col min="10758" max="10758" width="8.625" style="187" customWidth="1"/>
    <col min="10759" max="10759" width="8.5" style="187" customWidth="1"/>
    <col min="10760" max="10760" width="3.75" style="187" customWidth="1"/>
    <col min="10761" max="10762" width="8.625" style="187" customWidth="1"/>
    <col min="10763" max="10763" width="3.25" style="187" bestFit="1" customWidth="1"/>
    <col min="10764" max="10764" width="8.625" style="187" customWidth="1"/>
    <col min="10765" max="10765" width="9.25" style="187" customWidth="1"/>
    <col min="10766" max="10766" width="3.25" style="187" bestFit="1" customWidth="1"/>
    <col min="10767" max="10767" width="8.625" style="187" customWidth="1"/>
    <col min="10768" max="10768" width="8.875" style="187" customWidth="1"/>
    <col min="10769" max="10769" width="3.25" style="187" bestFit="1" customWidth="1"/>
    <col min="10770" max="10770" width="8.625" style="187" customWidth="1"/>
    <col min="10771" max="10771" width="9.5" style="187" customWidth="1"/>
    <col min="10772" max="11008" width="9" style="187"/>
    <col min="11009" max="11009" width="13.625" style="187" customWidth="1"/>
    <col min="11010" max="11010" width="3.75" style="187" customWidth="1"/>
    <col min="11011" max="11011" width="8.625" style="187" customWidth="1"/>
    <col min="11012" max="11012" width="9.125" style="187" customWidth="1"/>
    <col min="11013" max="11013" width="3.75" style="187" customWidth="1"/>
    <col min="11014" max="11014" width="8.625" style="187" customWidth="1"/>
    <col min="11015" max="11015" width="8.5" style="187" customWidth="1"/>
    <col min="11016" max="11016" width="3.75" style="187" customWidth="1"/>
    <col min="11017" max="11018" width="8.625" style="187" customWidth="1"/>
    <col min="11019" max="11019" width="3.25" style="187" bestFit="1" customWidth="1"/>
    <col min="11020" max="11020" width="8.625" style="187" customWidth="1"/>
    <col min="11021" max="11021" width="9.25" style="187" customWidth="1"/>
    <col min="11022" max="11022" width="3.25" style="187" bestFit="1" customWidth="1"/>
    <col min="11023" max="11023" width="8.625" style="187" customWidth="1"/>
    <col min="11024" max="11024" width="8.875" style="187" customWidth="1"/>
    <col min="11025" max="11025" width="3.25" style="187" bestFit="1" customWidth="1"/>
    <col min="11026" max="11026" width="8.625" style="187" customWidth="1"/>
    <col min="11027" max="11027" width="9.5" style="187" customWidth="1"/>
    <col min="11028" max="11264" width="9" style="187"/>
    <col min="11265" max="11265" width="13.625" style="187" customWidth="1"/>
    <col min="11266" max="11266" width="3.75" style="187" customWidth="1"/>
    <col min="11267" max="11267" width="8.625" style="187" customWidth="1"/>
    <col min="11268" max="11268" width="9.125" style="187" customWidth="1"/>
    <col min="11269" max="11269" width="3.75" style="187" customWidth="1"/>
    <col min="11270" max="11270" width="8.625" style="187" customWidth="1"/>
    <col min="11271" max="11271" width="8.5" style="187" customWidth="1"/>
    <col min="11272" max="11272" width="3.75" style="187" customWidth="1"/>
    <col min="11273" max="11274" width="8.625" style="187" customWidth="1"/>
    <col min="11275" max="11275" width="3.25" style="187" bestFit="1" customWidth="1"/>
    <col min="11276" max="11276" width="8.625" style="187" customWidth="1"/>
    <col min="11277" max="11277" width="9.25" style="187" customWidth="1"/>
    <col min="11278" max="11278" width="3.25" style="187" bestFit="1" customWidth="1"/>
    <col min="11279" max="11279" width="8.625" style="187" customWidth="1"/>
    <col min="11280" max="11280" width="8.875" style="187" customWidth="1"/>
    <col min="11281" max="11281" width="3.25" style="187" bestFit="1" customWidth="1"/>
    <col min="11282" max="11282" width="8.625" style="187" customWidth="1"/>
    <col min="11283" max="11283" width="9.5" style="187" customWidth="1"/>
    <col min="11284" max="11520" width="9" style="187"/>
    <col min="11521" max="11521" width="13.625" style="187" customWidth="1"/>
    <col min="11522" max="11522" width="3.75" style="187" customWidth="1"/>
    <col min="11523" max="11523" width="8.625" style="187" customWidth="1"/>
    <col min="11524" max="11524" width="9.125" style="187" customWidth="1"/>
    <col min="11525" max="11525" width="3.75" style="187" customWidth="1"/>
    <col min="11526" max="11526" width="8.625" style="187" customWidth="1"/>
    <col min="11527" max="11527" width="8.5" style="187" customWidth="1"/>
    <col min="11528" max="11528" width="3.75" style="187" customWidth="1"/>
    <col min="11529" max="11530" width="8.625" style="187" customWidth="1"/>
    <col min="11531" max="11531" width="3.25" style="187" bestFit="1" customWidth="1"/>
    <col min="11532" max="11532" width="8.625" style="187" customWidth="1"/>
    <col min="11533" max="11533" width="9.25" style="187" customWidth="1"/>
    <col min="11534" max="11534" width="3.25" style="187" bestFit="1" customWidth="1"/>
    <col min="11535" max="11535" width="8.625" style="187" customWidth="1"/>
    <col min="11536" max="11536" width="8.875" style="187" customWidth="1"/>
    <col min="11537" max="11537" width="3.25" style="187" bestFit="1" customWidth="1"/>
    <col min="11538" max="11538" width="8.625" style="187" customWidth="1"/>
    <col min="11539" max="11539" width="9.5" style="187" customWidth="1"/>
    <col min="11540" max="11776" width="9" style="187"/>
    <col min="11777" max="11777" width="13.625" style="187" customWidth="1"/>
    <col min="11778" max="11778" width="3.75" style="187" customWidth="1"/>
    <col min="11779" max="11779" width="8.625" style="187" customWidth="1"/>
    <col min="11780" max="11780" width="9.125" style="187" customWidth="1"/>
    <col min="11781" max="11781" width="3.75" style="187" customWidth="1"/>
    <col min="11782" max="11782" width="8.625" style="187" customWidth="1"/>
    <col min="11783" max="11783" width="8.5" style="187" customWidth="1"/>
    <col min="11784" max="11784" width="3.75" style="187" customWidth="1"/>
    <col min="11785" max="11786" width="8.625" style="187" customWidth="1"/>
    <col min="11787" max="11787" width="3.25" style="187" bestFit="1" customWidth="1"/>
    <col min="11788" max="11788" width="8.625" style="187" customWidth="1"/>
    <col min="11789" max="11789" width="9.25" style="187" customWidth="1"/>
    <col min="11790" max="11790" width="3.25" style="187" bestFit="1" customWidth="1"/>
    <col min="11791" max="11791" width="8.625" style="187" customWidth="1"/>
    <col min="11792" max="11792" width="8.875" style="187" customWidth="1"/>
    <col min="11793" max="11793" width="3.25" style="187" bestFit="1" customWidth="1"/>
    <col min="11794" max="11794" width="8.625" style="187" customWidth="1"/>
    <col min="11795" max="11795" width="9.5" style="187" customWidth="1"/>
    <col min="11796" max="12032" width="9" style="187"/>
    <col min="12033" max="12033" width="13.625" style="187" customWidth="1"/>
    <col min="12034" max="12034" width="3.75" style="187" customWidth="1"/>
    <col min="12035" max="12035" width="8.625" style="187" customWidth="1"/>
    <col min="12036" max="12036" width="9.125" style="187" customWidth="1"/>
    <col min="12037" max="12037" width="3.75" style="187" customWidth="1"/>
    <col min="12038" max="12038" width="8.625" style="187" customWidth="1"/>
    <col min="12039" max="12039" width="8.5" style="187" customWidth="1"/>
    <col min="12040" max="12040" width="3.75" style="187" customWidth="1"/>
    <col min="12041" max="12042" width="8.625" style="187" customWidth="1"/>
    <col min="12043" max="12043" width="3.25" style="187" bestFit="1" customWidth="1"/>
    <col min="12044" max="12044" width="8.625" style="187" customWidth="1"/>
    <col min="12045" max="12045" width="9.25" style="187" customWidth="1"/>
    <col min="12046" max="12046" width="3.25" style="187" bestFit="1" customWidth="1"/>
    <col min="12047" max="12047" width="8.625" style="187" customWidth="1"/>
    <col min="12048" max="12048" width="8.875" style="187" customWidth="1"/>
    <col min="12049" max="12049" width="3.25" style="187" bestFit="1" customWidth="1"/>
    <col min="12050" max="12050" width="8.625" style="187" customWidth="1"/>
    <col min="12051" max="12051" width="9.5" style="187" customWidth="1"/>
    <col min="12052" max="12288" width="9" style="187"/>
    <col min="12289" max="12289" width="13.625" style="187" customWidth="1"/>
    <col min="12290" max="12290" width="3.75" style="187" customWidth="1"/>
    <col min="12291" max="12291" width="8.625" style="187" customWidth="1"/>
    <col min="12292" max="12292" width="9.125" style="187" customWidth="1"/>
    <col min="12293" max="12293" width="3.75" style="187" customWidth="1"/>
    <col min="12294" max="12294" width="8.625" style="187" customWidth="1"/>
    <col min="12295" max="12295" width="8.5" style="187" customWidth="1"/>
    <col min="12296" max="12296" width="3.75" style="187" customWidth="1"/>
    <col min="12297" max="12298" width="8.625" style="187" customWidth="1"/>
    <col min="12299" max="12299" width="3.25" style="187" bestFit="1" customWidth="1"/>
    <col min="12300" max="12300" width="8.625" style="187" customWidth="1"/>
    <col min="12301" max="12301" width="9.25" style="187" customWidth="1"/>
    <col min="12302" max="12302" width="3.25" style="187" bestFit="1" customWidth="1"/>
    <col min="12303" max="12303" width="8.625" style="187" customWidth="1"/>
    <col min="12304" max="12304" width="8.875" style="187" customWidth="1"/>
    <col min="12305" max="12305" width="3.25" style="187" bestFit="1" customWidth="1"/>
    <col min="12306" max="12306" width="8.625" style="187" customWidth="1"/>
    <col min="12307" max="12307" width="9.5" style="187" customWidth="1"/>
    <col min="12308" max="12544" width="9" style="187"/>
    <col min="12545" max="12545" width="13.625" style="187" customWidth="1"/>
    <col min="12546" max="12546" width="3.75" style="187" customWidth="1"/>
    <col min="12547" max="12547" width="8.625" style="187" customWidth="1"/>
    <col min="12548" max="12548" width="9.125" style="187" customWidth="1"/>
    <col min="12549" max="12549" width="3.75" style="187" customWidth="1"/>
    <col min="12550" max="12550" width="8.625" style="187" customWidth="1"/>
    <col min="12551" max="12551" width="8.5" style="187" customWidth="1"/>
    <col min="12552" max="12552" width="3.75" style="187" customWidth="1"/>
    <col min="12553" max="12554" width="8.625" style="187" customWidth="1"/>
    <col min="12555" max="12555" width="3.25" style="187" bestFit="1" customWidth="1"/>
    <col min="12556" max="12556" width="8.625" style="187" customWidth="1"/>
    <col min="12557" max="12557" width="9.25" style="187" customWidth="1"/>
    <col min="12558" max="12558" width="3.25" style="187" bestFit="1" customWidth="1"/>
    <col min="12559" max="12559" width="8.625" style="187" customWidth="1"/>
    <col min="12560" max="12560" width="8.875" style="187" customWidth="1"/>
    <col min="12561" max="12561" width="3.25" style="187" bestFit="1" customWidth="1"/>
    <col min="12562" max="12562" width="8.625" style="187" customWidth="1"/>
    <col min="12563" max="12563" width="9.5" style="187" customWidth="1"/>
    <col min="12564" max="12800" width="9" style="187"/>
    <col min="12801" max="12801" width="13.625" style="187" customWidth="1"/>
    <col min="12802" max="12802" width="3.75" style="187" customWidth="1"/>
    <col min="12803" max="12803" width="8.625" style="187" customWidth="1"/>
    <col min="12804" max="12804" width="9.125" style="187" customWidth="1"/>
    <col min="12805" max="12805" width="3.75" style="187" customWidth="1"/>
    <col min="12806" max="12806" width="8.625" style="187" customWidth="1"/>
    <col min="12807" max="12807" width="8.5" style="187" customWidth="1"/>
    <col min="12808" max="12808" width="3.75" style="187" customWidth="1"/>
    <col min="12809" max="12810" width="8.625" style="187" customWidth="1"/>
    <col min="12811" max="12811" width="3.25" style="187" bestFit="1" customWidth="1"/>
    <col min="12812" max="12812" width="8.625" style="187" customWidth="1"/>
    <col min="12813" max="12813" width="9.25" style="187" customWidth="1"/>
    <col min="12814" max="12814" width="3.25" style="187" bestFit="1" customWidth="1"/>
    <col min="12815" max="12815" width="8.625" style="187" customWidth="1"/>
    <col min="12816" max="12816" width="8.875" style="187" customWidth="1"/>
    <col min="12817" max="12817" width="3.25" style="187" bestFit="1" customWidth="1"/>
    <col min="12818" max="12818" width="8.625" style="187" customWidth="1"/>
    <col min="12819" max="12819" width="9.5" style="187" customWidth="1"/>
    <col min="12820" max="13056" width="9" style="187"/>
    <col min="13057" max="13057" width="13.625" style="187" customWidth="1"/>
    <col min="13058" max="13058" width="3.75" style="187" customWidth="1"/>
    <col min="13059" max="13059" width="8.625" style="187" customWidth="1"/>
    <col min="13060" max="13060" width="9.125" style="187" customWidth="1"/>
    <col min="13061" max="13061" width="3.75" style="187" customWidth="1"/>
    <col min="13062" max="13062" width="8.625" style="187" customWidth="1"/>
    <col min="13063" max="13063" width="8.5" style="187" customWidth="1"/>
    <col min="13064" max="13064" width="3.75" style="187" customWidth="1"/>
    <col min="13065" max="13066" width="8.625" style="187" customWidth="1"/>
    <col min="13067" max="13067" width="3.25" style="187" bestFit="1" customWidth="1"/>
    <col min="13068" max="13068" width="8.625" style="187" customWidth="1"/>
    <col min="13069" max="13069" width="9.25" style="187" customWidth="1"/>
    <col min="13070" max="13070" width="3.25" style="187" bestFit="1" customWidth="1"/>
    <col min="13071" max="13071" width="8.625" style="187" customWidth="1"/>
    <col min="13072" max="13072" width="8.875" style="187" customWidth="1"/>
    <col min="13073" max="13073" width="3.25" style="187" bestFit="1" customWidth="1"/>
    <col min="13074" max="13074" width="8.625" style="187" customWidth="1"/>
    <col min="13075" max="13075" width="9.5" style="187" customWidth="1"/>
    <col min="13076" max="13312" width="9" style="187"/>
    <col min="13313" max="13313" width="13.625" style="187" customWidth="1"/>
    <col min="13314" max="13314" width="3.75" style="187" customWidth="1"/>
    <col min="13315" max="13315" width="8.625" style="187" customWidth="1"/>
    <col min="13316" max="13316" width="9.125" style="187" customWidth="1"/>
    <col min="13317" max="13317" width="3.75" style="187" customWidth="1"/>
    <col min="13318" max="13318" width="8.625" style="187" customWidth="1"/>
    <col min="13319" max="13319" width="8.5" style="187" customWidth="1"/>
    <col min="13320" max="13320" width="3.75" style="187" customWidth="1"/>
    <col min="13321" max="13322" width="8.625" style="187" customWidth="1"/>
    <col min="13323" max="13323" width="3.25" style="187" bestFit="1" customWidth="1"/>
    <col min="13324" max="13324" width="8.625" style="187" customWidth="1"/>
    <col min="13325" max="13325" width="9.25" style="187" customWidth="1"/>
    <col min="13326" max="13326" width="3.25" style="187" bestFit="1" customWidth="1"/>
    <col min="13327" max="13327" width="8.625" style="187" customWidth="1"/>
    <col min="13328" max="13328" width="8.875" style="187" customWidth="1"/>
    <col min="13329" max="13329" width="3.25" style="187" bestFit="1" customWidth="1"/>
    <col min="13330" max="13330" width="8.625" style="187" customWidth="1"/>
    <col min="13331" max="13331" width="9.5" style="187" customWidth="1"/>
    <col min="13332" max="13568" width="9" style="187"/>
    <col min="13569" max="13569" width="13.625" style="187" customWidth="1"/>
    <col min="13570" max="13570" width="3.75" style="187" customWidth="1"/>
    <col min="13571" max="13571" width="8.625" style="187" customWidth="1"/>
    <col min="13572" max="13572" width="9.125" style="187" customWidth="1"/>
    <col min="13573" max="13573" width="3.75" style="187" customWidth="1"/>
    <col min="13574" max="13574" width="8.625" style="187" customWidth="1"/>
    <col min="13575" max="13575" width="8.5" style="187" customWidth="1"/>
    <col min="13576" max="13576" width="3.75" style="187" customWidth="1"/>
    <col min="13577" max="13578" width="8.625" style="187" customWidth="1"/>
    <col min="13579" max="13579" width="3.25" style="187" bestFit="1" customWidth="1"/>
    <col min="13580" max="13580" width="8.625" style="187" customWidth="1"/>
    <col min="13581" max="13581" width="9.25" style="187" customWidth="1"/>
    <col min="13582" max="13582" width="3.25" style="187" bestFit="1" customWidth="1"/>
    <col min="13583" max="13583" width="8.625" style="187" customWidth="1"/>
    <col min="13584" max="13584" width="8.875" style="187" customWidth="1"/>
    <col min="13585" max="13585" width="3.25" style="187" bestFit="1" customWidth="1"/>
    <col min="13586" max="13586" width="8.625" style="187" customWidth="1"/>
    <col min="13587" max="13587" width="9.5" style="187" customWidth="1"/>
    <col min="13588" max="13824" width="9" style="187"/>
    <col min="13825" max="13825" width="13.625" style="187" customWidth="1"/>
    <col min="13826" max="13826" width="3.75" style="187" customWidth="1"/>
    <col min="13827" max="13827" width="8.625" style="187" customWidth="1"/>
    <col min="13828" max="13828" width="9.125" style="187" customWidth="1"/>
    <col min="13829" max="13829" width="3.75" style="187" customWidth="1"/>
    <col min="13830" max="13830" width="8.625" style="187" customWidth="1"/>
    <col min="13831" max="13831" width="8.5" style="187" customWidth="1"/>
    <col min="13832" max="13832" width="3.75" style="187" customWidth="1"/>
    <col min="13833" max="13834" width="8.625" style="187" customWidth="1"/>
    <col min="13835" max="13835" width="3.25" style="187" bestFit="1" customWidth="1"/>
    <col min="13836" max="13836" width="8.625" style="187" customWidth="1"/>
    <col min="13837" max="13837" width="9.25" style="187" customWidth="1"/>
    <col min="13838" max="13838" width="3.25" style="187" bestFit="1" customWidth="1"/>
    <col min="13839" max="13839" width="8.625" style="187" customWidth="1"/>
    <col min="13840" max="13840" width="8.875" style="187" customWidth="1"/>
    <col min="13841" max="13841" width="3.25" style="187" bestFit="1" customWidth="1"/>
    <col min="13842" max="13842" width="8.625" style="187" customWidth="1"/>
    <col min="13843" max="13843" width="9.5" style="187" customWidth="1"/>
    <col min="13844" max="14080" width="9" style="187"/>
    <col min="14081" max="14081" width="13.625" style="187" customWidth="1"/>
    <col min="14082" max="14082" width="3.75" style="187" customWidth="1"/>
    <col min="14083" max="14083" width="8.625" style="187" customWidth="1"/>
    <col min="14084" max="14084" width="9.125" style="187" customWidth="1"/>
    <col min="14085" max="14085" width="3.75" style="187" customWidth="1"/>
    <col min="14086" max="14086" width="8.625" style="187" customWidth="1"/>
    <col min="14087" max="14087" width="8.5" style="187" customWidth="1"/>
    <col min="14088" max="14088" width="3.75" style="187" customWidth="1"/>
    <col min="14089" max="14090" width="8.625" style="187" customWidth="1"/>
    <col min="14091" max="14091" width="3.25" style="187" bestFit="1" customWidth="1"/>
    <col min="14092" max="14092" width="8.625" style="187" customWidth="1"/>
    <col min="14093" max="14093" width="9.25" style="187" customWidth="1"/>
    <col min="14094" max="14094" width="3.25" style="187" bestFit="1" customWidth="1"/>
    <col min="14095" max="14095" width="8.625" style="187" customWidth="1"/>
    <col min="14096" max="14096" width="8.875" style="187" customWidth="1"/>
    <col min="14097" max="14097" width="3.25" style="187" bestFit="1" customWidth="1"/>
    <col min="14098" max="14098" width="8.625" style="187" customWidth="1"/>
    <col min="14099" max="14099" width="9.5" style="187" customWidth="1"/>
    <col min="14100" max="14336" width="9" style="187"/>
    <col min="14337" max="14337" width="13.625" style="187" customWidth="1"/>
    <col min="14338" max="14338" width="3.75" style="187" customWidth="1"/>
    <col min="14339" max="14339" width="8.625" style="187" customWidth="1"/>
    <col min="14340" max="14340" width="9.125" style="187" customWidth="1"/>
    <col min="14341" max="14341" width="3.75" style="187" customWidth="1"/>
    <col min="14342" max="14342" width="8.625" style="187" customWidth="1"/>
    <col min="14343" max="14343" width="8.5" style="187" customWidth="1"/>
    <col min="14344" max="14344" width="3.75" style="187" customWidth="1"/>
    <col min="14345" max="14346" width="8.625" style="187" customWidth="1"/>
    <col min="14347" max="14347" width="3.25" style="187" bestFit="1" customWidth="1"/>
    <col min="14348" max="14348" width="8.625" style="187" customWidth="1"/>
    <col min="14349" max="14349" width="9.25" style="187" customWidth="1"/>
    <col min="14350" max="14350" width="3.25" style="187" bestFit="1" customWidth="1"/>
    <col min="14351" max="14351" width="8.625" style="187" customWidth="1"/>
    <col min="14352" max="14352" width="8.875" style="187" customWidth="1"/>
    <col min="14353" max="14353" width="3.25" style="187" bestFit="1" customWidth="1"/>
    <col min="14354" max="14354" width="8.625" style="187" customWidth="1"/>
    <col min="14355" max="14355" width="9.5" style="187" customWidth="1"/>
    <col min="14356" max="14592" width="9" style="187"/>
    <col min="14593" max="14593" width="13.625" style="187" customWidth="1"/>
    <col min="14594" max="14594" width="3.75" style="187" customWidth="1"/>
    <col min="14595" max="14595" width="8.625" style="187" customWidth="1"/>
    <col min="14596" max="14596" width="9.125" style="187" customWidth="1"/>
    <col min="14597" max="14597" width="3.75" style="187" customWidth="1"/>
    <col min="14598" max="14598" width="8.625" style="187" customWidth="1"/>
    <col min="14599" max="14599" width="8.5" style="187" customWidth="1"/>
    <col min="14600" max="14600" width="3.75" style="187" customWidth="1"/>
    <col min="14601" max="14602" width="8.625" style="187" customWidth="1"/>
    <col min="14603" max="14603" width="3.25" style="187" bestFit="1" customWidth="1"/>
    <col min="14604" max="14604" width="8.625" style="187" customWidth="1"/>
    <col min="14605" max="14605" width="9.25" style="187" customWidth="1"/>
    <col min="14606" max="14606" width="3.25" style="187" bestFit="1" customWidth="1"/>
    <col min="14607" max="14607" width="8.625" style="187" customWidth="1"/>
    <col min="14608" max="14608" width="8.875" style="187" customWidth="1"/>
    <col min="14609" max="14609" width="3.25" style="187" bestFit="1" customWidth="1"/>
    <col min="14610" max="14610" width="8.625" style="187" customWidth="1"/>
    <col min="14611" max="14611" width="9.5" style="187" customWidth="1"/>
    <col min="14612" max="14848" width="9" style="187"/>
    <col min="14849" max="14849" width="13.625" style="187" customWidth="1"/>
    <col min="14850" max="14850" width="3.75" style="187" customWidth="1"/>
    <col min="14851" max="14851" width="8.625" style="187" customWidth="1"/>
    <col min="14852" max="14852" width="9.125" style="187" customWidth="1"/>
    <col min="14853" max="14853" width="3.75" style="187" customWidth="1"/>
    <col min="14854" max="14854" width="8.625" style="187" customWidth="1"/>
    <col min="14855" max="14855" width="8.5" style="187" customWidth="1"/>
    <col min="14856" max="14856" width="3.75" style="187" customWidth="1"/>
    <col min="14857" max="14858" width="8.625" style="187" customWidth="1"/>
    <col min="14859" max="14859" width="3.25" style="187" bestFit="1" customWidth="1"/>
    <col min="14860" max="14860" width="8.625" style="187" customWidth="1"/>
    <col min="14861" max="14861" width="9.25" style="187" customWidth="1"/>
    <col min="14862" max="14862" width="3.25" style="187" bestFit="1" customWidth="1"/>
    <col min="14863" max="14863" width="8.625" style="187" customWidth="1"/>
    <col min="14864" max="14864" width="8.875" style="187" customWidth="1"/>
    <col min="14865" max="14865" width="3.25" style="187" bestFit="1" customWidth="1"/>
    <col min="14866" max="14866" width="8.625" style="187" customWidth="1"/>
    <col min="14867" max="14867" width="9.5" style="187" customWidth="1"/>
    <col min="14868" max="15104" width="9" style="187"/>
    <col min="15105" max="15105" width="13.625" style="187" customWidth="1"/>
    <col min="15106" max="15106" width="3.75" style="187" customWidth="1"/>
    <col min="15107" max="15107" width="8.625" style="187" customWidth="1"/>
    <col min="15108" max="15108" width="9.125" style="187" customWidth="1"/>
    <col min="15109" max="15109" width="3.75" style="187" customWidth="1"/>
    <col min="15110" max="15110" width="8.625" style="187" customWidth="1"/>
    <col min="15111" max="15111" width="8.5" style="187" customWidth="1"/>
    <col min="15112" max="15112" width="3.75" style="187" customWidth="1"/>
    <col min="15113" max="15114" width="8.625" style="187" customWidth="1"/>
    <col min="15115" max="15115" width="3.25" style="187" bestFit="1" customWidth="1"/>
    <col min="15116" max="15116" width="8.625" style="187" customWidth="1"/>
    <col min="15117" max="15117" width="9.25" style="187" customWidth="1"/>
    <col min="15118" max="15118" width="3.25" style="187" bestFit="1" customWidth="1"/>
    <col min="15119" max="15119" width="8.625" style="187" customWidth="1"/>
    <col min="15120" max="15120" width="8.875" style="187" customWidth="1"/>
    <col min="15121" max="15121" width="3.25" style="187" bestFit="1" customWidth="1"/>
    <col min="15122" max="15122" width="8.625" style="187" customWidth="1"/>
    <col min="15123" max="15123" width="9.5" style="187" customWidth="1"/>
    <col min="15124" max="15360" width="9" style="187"/>
    <col min="15361" max="15361" width="13.625" style="187" customWidth="1"/>
    <col min="15362" max="15362" width="3.75" style="187" customWidth="1"/>
    <col min="15363" max="15363" width="8.625" style="187" customWidth="1"/>
    <col min="15364" max="15364" width="9.125" style="187" customWidth="1"/>
    <col min="15365" max="15365" width="3.75" style="187" customWidth="1"/>
    <col min="15366" max="15366" width="8.625" style="187" customWidth="1"/>
    <col min="15367" max="15367" width="8.5" style="187" customWidth="1"/>
    <col min="15368" max="15368" width="3.75" style="187" customWidth="1"/>
    <col min="15369" max="15370" width="8.625" style="187" customWidth="1"/>
    <col min="15371" max="15371" width="3.25" style="187" bestFit="1" customWidth="1"/>
    <col min="15372" max="15372" width="8.625" style="187" customWidth="1"/>
    <col min="15373" max="15373" width="9.25" style="187" customWidth="1"/>
    <col min="15374" max="15374" width="3.25" style="187" bestFit="1" customWidth="1"/>
    <col min="15375" max="15375" width="8.625" style="187" customWidth="1"/>
    <col min="15376" max="15376" width="8.875" style="187" customWidth="1"/>
    <col min="15377" max="15377" width="3.25" style="187" bestFit="1" customWidth="1"/>
    <col min="15378" max="15378" width="8.625" style="187" customWidth="1"/>
    <col min="15379" max="15379" width="9.5" style="187" customWidth="1"/>
    <col min="15380" max="15616" width="9" style="187"/>
    <col min="15617" max="15617" width="13.625" style="187" customWidth="1"/>
    <col min="15618" max="15618" width="3.75" style="187" customWidth="1"/>
    <col min="15619" max="15619" width="8.625" style="187" customWidth="1"/>
    <col min="15620" max="15620" width="9.125" style="187" customWidth="1"/>
    <col min="15621" max="15621" width="3.75" style="187" customWidth="1"/>
    <col min="15622" max="15622" width="8.625" style="187" customWidth="1"/>
    <col min="15623" max="15623" width="8.5" style="187" customWidth="1"/>
    <col min="15624" max="15624" width="3.75" style="187" customWidth="1"/>
    <col min="15625" max="15626" width="8.625" style="187" customWidth="1"/>
    <col min="15627" max="15627" width="3.25" style="187" bestFit="1" customWidth="1"/>
    <col min="15628" max="15628" width="8.625" style="187" customWidth="1"/>
    <col min="15629" max="15629" width="9.25" style="187" customWidth="1"/>
    <col min="15630" max="15630" width="3.25" style="187" bestFit="1" customWidth="1"/>
    <col min="15631" max="15631" width="8.625" style="187" customWidth="1"/>
    <col min="15632" max="15632" width="8.875" style="187" customWidth="1"/>
    <col min="15633" max="15633" width="3.25" style="187" bestFit="1" customWidth="1"/>
    <col min="15634" max="15634" width="8.625" style="187" customWidth="1"/>
    <col min="15635" max="15635" width="9.5" style="187" customWidth="1"/>
    <col min="15636" max="15872" width="9" style="187"/>
    <col min="15873" max="15873" width="13.625" style="187" customWidth="1"/>
    <col min="15874" max="15874" width="3.75" style="187" customWidth="1"/>
    <col min="15875" max="15875" width="8.625" style="187" customWidth="1"/>
    <col min="15876" max="15876" width="9.125" style="187" customWidth="1"/>
    <col min="15877" max="15877" width="3.75" style="187" customWidth="1"/>
    <col min="15878" max="15878" width="8.625" style="187" customWidth="1"/>
    <col min="15879" max="15879" width="8.5" style="187" customWidth="1"/>
    <col min="15880" max="15880" width="3.75" style="187" customWidth="1"/>
    <col min="15881" max="15882" width="8.625" style="187" customWidth="1"/>
    <col min="15883" max="15883" width="3.25" style="187" bestFit="1" customWidth="1"/>
    <col min="15884" max="15884" width="8.625" style="187" customWidth="1"/>
    <col min="15885" max="15885" width="9.25" style="187" customWidth="1"/>
    <col min="15886" max="15886" width="3.25" style="187" bestFit="1" customWidth="1"/>
    <col min="15887" max="15887" width="8.625" style="187" customWidth="1"/>
    <col min="15888" max="15888" width="8.875" style="187" customWidth="1"/>
    <col min="15889" max="15889" width="3.25" style="187" bestFit="1" customWidth="1"/>
    <col min="15890" max="15890" width="8.625" style="187" customWidth="1"/>
    <col min="15891" max="15891" width="9.5" style="187" customWidth="1"/>
    <col min="15892" max="16128" width="9" style="187"/>
    <col min="16129" max="16129" width="13.625" style="187" customWidth="1"/>
    <col min="16130" max="16130" width="3.75" style="187" customWidth="1"/>
    <col min="16131" max="16131" width="8.625" style="187" customWidth="1"/>
    <col min="16132" max="16132" width="9.125" style="187" customWidth="1"/>
    <col min="16133" max="16133" width="3.75" style="187" customWidth="1"/>
    <col min="16134" max="16134" width="8.625" style="187" customWidth="1"/>
    <col min="16135" max="16135" width="8.5" style="187" customWidth="1"/>
    <col min="16136" max="16136" width="3.75" style="187" customWidth="1"/>
    <col min="16137" max="16138" width="8.625" style="187" customWidth="1"/>
    <col min="16139" max="16139" width="3.25" style="187" bestFit="1" customWidth="1"/>
    <col min="16140" max="16140" width="8.625" style="187" customWidth="1"/>
    <col min="16141" max="16141" width="9.25" style="187" customWidth="1"/>
    <col min="16142" max="16142" width="3.25" style="187" bestFit="1" customWidth="1"/>
    <col min="16143" max="16143" width="8.625" style="187" customWidth="1"/>
    <col min="16144" max="16144" width="8.875" style="187" customWidth="1"/>
    <col min="16145" max="16145" width="3.25" style="187" bestFit="1" customWidth="1"/>
    <col min="16146" max="16146" width="8.625" style="187" customWidth="1"/>
    <col min="16147" max="16147" width="9.5" style="187" customWidth="1"/>
    <col min="16148" max="16384" width="9" style="187"/>
  </cols>
  <sheetData>
    <row r="1" spans="1:19" ht="14.25" customHeight="1">
      <c r="A1" s="330" t="s">
        <v>1184</v>
      </c>
      <c r="B1" s="677"/>
      <c r="C1" s="677"/>
      <c r="D1" s="677"/>
      <c r="E1" s="677"/>
      <c r="F1" s="677"/>
      <c r="G1" s="677"/>
      <c r="H1" s="677"/>
      <c r="I1" s="677"/>
      <c r="J1" s="677"/>
      <c r="K1" s="677"/>
      <c r="L1" s="677"/>
      <c r="M1" s="1375"/>
      <c r="N1" s="1375"/>
      <c r="O1" s="1375"/>
      <c r="P1" s="1375"/>
      <c r="Q1" s="1375"/>
      <c r="R1" s="1375"/>
      <c r="S1" s="1375"/>
    </row>
    <row r="2" spans="1:19" s="6" customFormat="1" ht="21" customHeight="1">
      <c r="A2" s="678"/>
      <c r="B2" s="678"/>
      <c r="C2" s="678"/>
      <c r="D2" s="678"/>
      <c r="E2" s="678"/>
      <c r="F2" s="678"/>
      <c r="G2" s="678"/>
      <c r="H2" s="678"/>
      <c r="I2" s="678"/>
      <c r="J2" s="324" t="s">
        <v>240</v>
      </c>
      <c r="K2" s="678"/>
      <c r="L2" s="678"/>
      <c r="M2" s="536"/>
      <c r="N2" s="536"/>
      <c r="O2" s="536"/>
      <c r="P2" s="536"/>
      <c r="Q2" s="536"/>
      <c r="R2" s="536"/>
    </row>
    <row r="3" spans="1:19" s="6" customFormat="1" ht="25.5" customHeight="1">
      <c r="A3" s="1334" t="s">
        <v>1185</v>
      </c>
      <c r="B3" s="1161"/>
      <c r="C3" s="1154" t="s">
        <v>2313</v>
      </c>
      <c r="D3" s="1154"/>
      <c r="E3" s="1161"/>
      <c r="F3" s="1154" t="s">
        <v>1186</v>
      </c>
      <c r="G3" s="1154"/>
      <c r="H3" s="1161"/>
      <c r="I3" s="1154" t="s">
        <v>1187</v>
      </c>
      <c r="J3" s="1156"/>
    </row>
    <row r="4" spans="1:19" s="6" customFormat="1" ht="25.5" customHeight="1">
      <c r="A4" s="1336"/>
      <c r="B4" s="1199"/>
      <c r="C4" s="628" t="s">
        <v>1188</v>
      </c>
      <c r="D4" s="249" t="s">
        <v>1189</v>
      </c>
      <c r="E4" s="1199"/>
      <c r="F4" s="628" t="s">
        <v>1188</v>
      </c>
      <c r="G4" s="249" t="s">
        <v>1189</v>
      </c>
      <c r="H4" s="1199"/>
      <c r="I4" s="628" t="s">
        <v>1188</v>
      </c>
      <c r="J4" s="336" t="s">
        <v>1189</v>
      </c>
    </row>
    <row r="5" spans="1:19" s="6" customFormat="1" ht="25.5" customHeight="1">
      <c r="A5" s="1392" t="s">
        <v>582</v>
      </c>
      <c r="B5" s="244" t="s">
        <v>1190</v>
      </c>
      <c r="C5" s="679">
        <v>93609</v>
      </c>
      <c r="D5" s="1393">
        <f>79672*2</f>
        <v>159344</v>
      </c>
      <c r="E5" s="680" t="s">
        <v>1190</v>
      </c>
      <c r="F5" s="679">
        <v>28344</v>
      </c>
      <c r="G5" s="1393">
        <f>17508*2</f>
        <v>35016</v>
      </c>
      <c r="H5" s="680" t="s">
        <v>1190</v>
      </c>
      <c r="I5" s="679">
        <v>73538</v>
      </c>
      <c r="J5" s="1394">
        <f>53005*2</f>
        <v>106010</v>
      </c>
    </row>
    <row r="6" spans="1:19" s="6" customFormat="1" ht="25.5" customHeight="1">
      <c r="A6" s="1392"/>
      <c r="B6" s="244" t="s">
        <v>1191</v>
      </c>
      <c r="C6" s="679">
        <v>88732</v>
      </c>
      <c r="D6" s="1393"/>
      <c r="E6" s="680" t="s">
        <v>1191</v>
      </c>
      <c r="F6" s="679">
        <v>39604</v>
      </c>
      <c r="G6" s="1393"/>
      <c r="H6" s="680" t="s">
        <v>1191</v>
      </c>
      <c r="I6" s="679">
        <v>44732</v>
      </c>
      <c r="J6" s="1394"/>
    </row>
    <row r="7" spans="1:19" s="6" customFormat="1" ht="25.5" customHeight="1">
      <c r="A7" s="1395" t="s">
        <v>571</v>
      </c>
      <c r="B7" s="681" t="s">
        <v>1190</v>
      </c>
      <c r="C7" s="682">
        <v>90996</v>
      </c>
      <c r="D7" s="1396">
        <v>89507</v>
      </c>
      <c r="E7" s="683" t="s">
        <v>1190</v>
      </c>
      <c r="F7" s="682">
        <v>25989</v>
      </c>
      <c r="G7" s="1396">
        <v>18498</v>
      </c>
      <c r="H7" s="683" t="s">
        <v>1190</v>
      </c>
      <c r="I7" s="682">
        <v>68842</v>
      </c>
      <c r="J7" s="1397">
        <v>69474</v>
      </c>
    </row>
    <row r="8" spans="1:19" s="6" customFormat="1" ht="25.5" customHeight="1">
      <c r="A8" s="1395"/>
      <c r="B8" s="681" t="s">
        <v>1191</v>
      </c>
      <c r="C8" s="682">
        <v>79996</v>
      </c>
      <c r="D8" s="1396"/>
      <c r="E8" s="683" t="s">
        <v>1191</v>
      </c>
      <c r="F8" s="682">
        <v>27499</v>
      </c>
      <c r="G8" s="1396"/>
      <c r="H8" s="683" t="s">
        <v>1191</v>
      </c>
      <c r="I8" s="682">
        <v>57711</v>
      </c>
      <c r="J8" s="1397"/>
    </row>
    <row r="9" spans="1:19" s="6" customFormat="1" ht="25.5" customHeight="1">
      <c r="A9" s="1392" t="s">
        <v>146</v>
      </c>
      <c r="B9" s="244" t="s">
        <v>1190</v>
      </c>
      <c r="C9" s="679">
        <v>73570</v>
      </c>
      <c r="D9" s="1393">
        <v>86946</v>
      </c>
      <c r="E9" s="680" t="s">
        <v>1190</v>
      </c>
      <c r="F9" s="679">
        <v>18636</v>
      </c>
      <c r="G9" s="1393">
        <v>18395</v>
      </c>
      <c r="H9" s="680" t="s">
        <v>1190</v>
      </c>
      <c r="I9" s="679">
        <v>74320</v>
      </c>
      <c r="J9" s="1394">
        <v>74651</v>
      </c>
    </row>
    <row r="10" spans="1:19" s="6" customFormat="1" ht="25.5" customHeight="1">
      <c r="A10" s="1392"/>
      <c r="B10" s="244" t="s">
        <v>1191</v>
      </c>
      <c r="C10" s="679">
        <v>65545</v>
      </c>
      <c r="D10" s="1393"/>
      <c r="E10" s="680" t="s">
        <v>1191</v>
      </c>
      <c r="F10" s="679">
        <v>16041</v>
      </c>
      <c r="G10" s="1393"/>
      <c r="H10" s="680" t="s">
        <v>1191</v>
      </c>
      <c r="I10" s="679">
        <v>66207</v>
      </c>
      <c r="J10" s="1394"/>
    </row>
    <row r="11" spans="1:19" s="6" customFormat="1" ht="25.5" customHeight="1">
      <c r="A11" s="1395" t="s">
        <v>49</v>
      </c>
      <c r="B11" s="681" t="s">
        <v>1190</v>
      </c>
      <c r="C11" s="682">
        <v>75696</v>
      </c>
      <c r="D11" s="1396">
        <v>100061</v>
      </c>
      <c r="E11" s="683" t="s">
        <v>1190</v>
      </c>
      <c r="F11" s="682">
        <v>18785</v>
      </c>
      <c r="G11" s="1396">
        <v>24025</v>
      </c>
      <c r="H11" s="683" t="s">
        <v>1190</v>
      </c>
      <c r="I11" s="682">
        <v>61632</v>
      </c>
      <c r="J11" s="1397">
        <v>85484</v>
      </c>
    </row>
    <row r="12" spans="1:19" s="6" customFormat="1" ht="25.5" customHeight="1">
      <c r="A12" s="1395"/>
      <c r="B12" s="681" t="s">
        <v>1191</v>
      </c>
      <c r="C12" s="682">
        <v>69144</v>
      </c>
      <c r="D12" s="1396"/>
      <c r="E12" s="683" t="s">
        <v>1191</v>
      </c>
      <c r="F12" s="682">
        <v>16970</v>
      </c>
      <c r="G12" s="1396"/>
      <c r="H12" s="683" t="s">
        <v>1191</v>
      </c>
      <c r="I12" s="682">
        <v>56058</v>
      </c>
      <c r="J12" s="1397"/>
    </row>
    <row r="13" spans="1:19" s="6" customFormat="1" ht="25.5" customHeight="1">
      <c r="A13" s="1392" t="s">
        <v>158</v>
      </c>
      <c r="B13" s="244" t="s">
        <v>1190</v>
      </c>
      <c r="C13" s="679">
        <v>48001</v>
      </c>
      <c r="D13" s="1393">
        <v>83736</v>
      </c>
      <c r="E13" s="680" t="s">
        <v>1190</v>
      </c>
      <c r="F13" s="679">
        <v>12402</v>
      </c>
      <c r="G13" s="1393">
        <v>25142</v>
      </c>
      <c r="H13" s="680" t="s">
        <v>1190</v>
      </c>
      <c r="I13" s="679">
        <v>42028</v>
      </c>
      <c r="J13" s="1394">
        <v>81953</v>
      </c>
    </row>
    <row r="14" spans="1:19" s="6" customFormat="1" ht="25.5" customHeight="1">
      <c r="A14" s="1392"/>
      <c r="B14" s="244" t="s">
        <v>1191</v>
      </c>
      <c r="C14" s="679">
        <v>45023</v>
      </c>
      <c r="D14" s="1393"/>
      <c r="E14" s="680" t="s">
        <v>1191</v>
      </c>
      <c r="F14" s="679">
        <v>11536</v>
      </c>
      <c r="G14" s="1393"/>
      <c r="H14" s="680" t="s">
        <v>1191</v>
      </c>
      <c r="I14" s="679">
        <v>39854</v>
      </c>
      <c r="J14" s="1394"/>
    </row>
    <row r="15" spans="1:19" s="6" customFormat="1" ht="36">
      <c r="A15" s="684" t="s">
        <v>1192</v>
      </c>
      <c r="B15" s="685"/>
      <c r="C15" s="1398">
        <v>714</v>
      </c>
      <c r="D15" s="1399"/>
      <c r="E15" s="685"/>
      <c r="F15" s="1400">
        <v>203</v>
      </c>
      <c r="G15" s="1401"/>
      <c r="H15" s="685"/>
      <c r="I15" s="1400">
        <v>673</v>
      </c>
      <c r="J15" s="1402"/>
    </row>
    <row r="16" spans="1:19" s="6" customFormat="1" ht="25.5" customHeight="1">
      <c r="A16" s="324"/>
      <c r="B16" s="324"/>
      <c r="C16" s="324"/>
      <c r="D16" s="324"/>
      <c r="E16" s="324"/>
      <c r="F16" s="324"/>
      <c r="G16" s="324"/>
      <c r="H16" s="324"/>
      <c r="I16" s="324"/>
      <c r="J16" s="324"/>
      <c r="K16" s="324"/>
      <c r="L16" s="324"/>
      <c r="M16" s="324"/>
      <c r="N16" s="324"/>
      <c r="O16" s="324"/>
      <c r="P16" s="324"/>
      <c r="Q16" s="324"/>
      <c r="R16" s="324"/>
    </row>
    <row r="17" spans="1:10" s="6" customFormat="1" ht="25.5" customHeight="1">
      <c r="A17" s="1334" t="s">
        <v>1185</v>
      </c>
      <c r="B17" s="1161"/>
      <c r="C17" s="1154" t="s">
        <v>1193</v>
      </c>
      <c r="D17" s="1154"/>
      <c r="E17" s="1161"/>
      <c r="F17" s="1154" t="s">
        <v>1194</v>
      </c>
      <c r="G17" s="1154"/>
      <c r="H17" s="1161"/>
      <c r="I17" s="1154" t="s">
        <v>1195</v>
      </c>
      <c r="J17" s="1156"/>
    </row>
    <row r="18" spans="1:10" s="6" customFormat="1" ht="25.5" customHeight="1">
      <c r="A18" s="1336"/>
      <c r="B18" s="1199"/>
      <c r="C18" s="628" t="s">
        <v>1188</v>
      </c>
      <c r="D18" s="249" t="s">
        <v>1189</v>
      </c>
      <c r="E18" s="1199"/>
      <c r="F18" s="628" t="s">
        <v>1188</v>
      </c>
      <c r="G18" s="249" t="s">
        <v>1189</v>
      </c>
      <c r="H18" s="1199"/>
      <c r="I18" s="628" t="s">
        <v>1188</v>
      </c>
      <c r="J18" s="336" t="s">
        <v>1189</v>
      </c>
    </row>
    <row r="19" spans="1:10" ht="25.5" customHeight="1">
      <c r="A19" s="1392" t="s">
        <v>582</v>
      </c>
      <c r="B19" s="680" t="s">
        <v>1190</v>
      </c>
      <c r="C19" s="679">
        <v>78244</v>
      </c>
      <c r="D19" s="1393">
        <f>82045*2</f>
        <v>164090</v>
      </c>
      <c r="E19" s="680" t="s">
        <v>1190</v>
      </c>
      <c r="F19" s="679">
        <v>90691</v>
      </c>
      <c r="G19" s="1393">
        <f>99073*2</f>
        <v>198146</v>
      </c>
      <c r="H19" s="680" t="s">
        <v>1190</v>
      </c>
      <c r="I19" s="679">
        <v>97483</v>
      </c>
      <c r="J19" s="1394">
        <f>129524*2</f>
        <v>259048</v>
      </c>
    </row>
    <row r="20" spans="1:10" ht="25.5" customHeight="1">
      <c r="A20" s="1392"/>
      <c r="B20" s="680" t="s">
        <v>1191</v>
      </c>
      <c r="C20" s="679">
        <v>61294</v>
      </c>
      <c r="D20" s="1393"/>
      <c r="E20" s="680" t="s">
        <v>1191</v>
      </c>
      <c r="F20" s="679">
        <v>127505</v>
      </c>
      <c r="G20" s="1393"/>
      <c r="H20" s="680" t="s">
        <v>1191</v>
      </c>
      <c r="I20" s="679">
        <v>62073</v>
      </c>
      <c r="J20" s="1394"/>
    </row>
    <row r="21" spans="1:10" ht="25.5" customHeight="1">
      <c r="A21" s="1395" t="s">
        <v>571</v>
      </c>
      <c r="B21" s="683" t="s">
        <v>1190</v>
      </c>
      <c r="C21" s="682">
        <v>87540</v>
      </c>
      <c r="D21" s="1396">
        <v>90099</v>
      </c>
      <c r="E21" s="683" t="s">
        <v>1190</v>
      </c>
      <c r="F21" s="682">
        <v>86757</v>
      </c>
      <c r="G21" s="1396">
        <v>129754</v>
      </c>
      <c r="H21" s="683" t="s">
        <v>1190</v>
      </c>
      <c r="I21" s="682">
        <v>100367</v>
      </c>
      <c r="J21" s="1397">
        <v>140183</v>
      </c>
    </row>
    <row r="22" spans="1:10" ht="25.5" customHeight="1">
      <c r="A22" s="1395"/>
      <c r="B22" s="683" t="s">
        <v>1191</v>
      </c>
      <c r="C22" s="682">
        <v>73211</v>
      </c>
      <c r="D22" s="1396"/>
      <c r="E22" s="683" t="s">
        <v>1191</v>
      </c>
      <c r="F22" s="682">
        <v>105100</v>
      </c>
      <c r="G22" s="1396"/>
      <c r="H22" s="683" t="s">
        <v>1191</v>
      </c>
      <c r="I22" s="682">
        <v>79051</v>
      </c>
      <c r="J22" s="1397"/>
    </row>
    <row r="23" spans="1:10" ht="25.5" customHeight="1">
      <c r="A23" s="1392" t="s">
        <v>146</v>
      </c>
      <c r="B23" s="680" t="s">
        <v>1190</v>
      </c>
      <c r="C23" s="679">
        <v>80995</v>
      </c>
      <c r="D23" s="1393">
        <v>72449</v>
      </c>
      <c r="E23" s="680" t="s">
        <v>1190</v>
      </c>
      <c r="F23" s="679">
        <v>94018</v>
      </c>
      <c r="G23" s="1393">
        <v>131978</v>
      </c>
      <c r="H23" s="680" t="s">
        <v>1190</v>
      </c>
      <c r="I23" s="679">
        <v>88697</v>
      </c>
      <c r="J23" s="1394">
        <v>146685</v>
      </c>
    </row>
    <row r="24" spans="1:10" ht="25.5" customHeight="1">
      <c r="A24" s="1392"/>
      <c r="B24" s="680" t="s">
        <v>1191</v>
      </c>
      <c r="C24" s="679">
        <v>74011</v>
      </c>
      <c r="D24" s="1393"/>
      <c r="E24" s="680" t="s">
        <v>1191</v>
      </c>
      <c r="F24" s="679">
        <v>92620</v>
      </c>
      <c r="G24" s="1393"/>
      <c r="H24" s="680" t="s">
        <v>1191</v>
      </c>
      <c r="I24" s="679">
        <v>77490</v>
      </c>
      <c r="J24" s="1394"/>
    </row>
    <row r="25" spans="1:10" ht="25.5" customHeight="1">
      <c r="A25" s="1395" t="s">
        <v>49</v>
      </c>
      <c r="B25" s="683" t="s">
        <v>1190</v>
      </c>
      <c r="C25" s="682">
        <v>65128</v>
      </c>
      <c r="D25" s="1396">
        <v>59329</v>
      </c>
      <c r="E25" s="683" t="s">
        <v>1190</v>
      </c>
      <c r="F25" s="682">
        <v>102788</v>
      </c>
      <c r="G25" s="1396">
        <v>137134</v>
      </c>
      <c r="H25" s="683" t="s">
        <v>1190</v>
      </c>
      <c r="I25" s="682">
        <v>86332</v>
      </c>
      <c r="J25" s="1397">
        <v>153271</v>
      </c>
    </row>
    <row r="26" spans="1:10" ht="25.5" customHeight="1">
      <c r="A26" s="1395"/>
      <c r="B26" s="683" t="s">
        <v>1191</v>
      </c>
      <c r="C26" s="682">
        <v>61408</v>
      </c>
      <c r="D26" s="1396"/>
      <c r="E26" s="683" t="s">
        <v>1191</v>
      </c>
      <c r="F26" s="682">
        <v>93695</v>
      </c>
      <c r="G26" s="1396"/>
      <c r="H26" s="683" t="s">
        <v>1191</v>
      </c>
      <c r="I26" s="682">
        <v>81758</v>
      </c>
      <c r="J26" s="1397"/>
    </row>
    <row r="27" spans="1:10" ht="25.5" customHeight="1">
      <c r="A27" s="1392" t="s">
        <v>158</v>
      </c>
      <c r="B27" s="680" t="s">
        <v>1190</v>
      </c>
      <c r="C27" s="679">
        <v>41994</v>
      </c>
      <c r="D27" s="1393">
        <v>56991</v>
      </c>
      <c r="E27" s="680" t="s">
        <v>1190</v>
      </c>
      <c r="F27" s="679">
        <v>74049</v>
      </c>
      <c r="G27" s="1393">
        <v>129940</v>
      </c>
      <c r="H27" s="680" t="s">
        <v>1190</v>
      </c>
      <c r="I27" s="679">
        <v>61344</v>
      </c>
      <c r="J27" s="1394">
        <v>144776</v>
      </c>
    </row>
    <row r="28" spans="1:10" ht="25.5" customHeight="1">
      <c r="A28" s="1392"/>
      <c r="B28" s="680" t="s">
        <v>1191</v>
      </c>
      <c r="C28" s="679">
        <v>41865</v>
      </c>
      <c r="D28" s="1393"/>
      <c r="E28" s="680" t="s">
        <v>1191</v>
      </c>
      <c r="F28" s="679">
        <v>67315</v>
      </c>
      <c r="G28" s="1393"/>
      <c r="H28" s="680" t="s">
        <v>1191</v>
      </c>
      <c r="I28" s="679">
        <v>59081</v>
      </c>
      <c r="J28" s="1394"/>
    </row>
    <row r="29" spans="1:10" ht="36">
      <c r="A29" s="684" t="s">
        <v>1192</v>
      </c>
      <c r="B29" s="685"/>
      <c r="C29" s="1400">
        <v>542</v>
      </c>
      <c r="D29" s="1401"/>
      <c r="E29" s="685"/>
      <c r="F29" s="1400">
        <v>1099</v>
      </c>
      <c r="G29" s="1401"/>
      <c r="H29" s="685"/>
      <c r="I29" s="1400">
        <v>1123</v>
      </c>
      <c r="J29" s="1402"/>
    </row>
    <row r="30" spans="1:10" ht="21" customHeight="1">
      <c r="J30" s="324" t="s">
        <v>1196</v>
      </c>
    </row>
  </sheetData>
  <mergeCells count="61">
    <mergeCell ref="A27:A28"/>
    <mergeCell ref="D27:D28"/>
    <mergeCell ref="G27:G28"/>
    <mergeCell ref="J27:J28"/>
    <mergeCell ref="C29:D29"/>
    <mergeCell ref="F29:G29"/>
    <mergeCell ref="I29:J29"/>
    <mergeCell ref="A23:A24"/>
    <mergeCell ref="D23:D24"/>
    <mergeCell ref="G23:G24"/>
    <mergeCell ref="J23:J24"/>
    <mergeCell ref="A25:A26"/>
    <mergeCell ref="D25:D26"/>
    <mergeCell ref="G25:G26"/>
    <mergeCell ref="J25:J26"/>
    <mergeCell ref="A21:A22"/>
    <mergeCell ref="D21:D22"/>
    <mergeCell ref="G21:G22"/>
    <mergeCell ref="J21:J22"/>
    <mergeCell ref="A17:A18"/>
    <mergeCell ref="B17:B18"/>
    <mergeCell ref="C17:D17"/>
    <mergeCell ref="E17:E18"/>
    <mergeCell ref="F17:G17"/>
    <mergeCell ref="H17:H18"/>
    <mergeCell ref="I17:J17"/>
    <mergeCell ref="A19:A20"/>
    <mergeCell ref="D19:D20"/>
    <mergeCell ref="G19:G20"/>
    <mergeCell ref="J19:J20"/>
    <mergeCell ref="A13:A14"/>
    <mergeCell ref="D13:D14"/>
    <mergeCell ref="G13:G14"/>
    <mergeCell ref="J13:J14"/>
    <mergeCell ref="C15:D15"/>
    <mergeCell ref="F15:G15"/>
    <mergeCell ref="I15:J15"/>
    <mergeCell ref="A9:A10"/>
    <mergeCell ref="D9:D10"/>
    <mergeCell ref="G9:G10"/>
    <mergeCell ref="J9:J10"/>
    <mergeCell ref="A11:A12"/>
    <mergeCell ref="D11:D12"/>
    <mergeCell ref="G11:G12"/>
    <mergeCell ref="J11:J12"/>
    <mergeCell ref="A5:A6"/>
    <mergeCell ref="D5:D6"/>
    <mergeCell ref="G5:G6"/>
    <mergeCell ref="J5:J6"/>
    <mergeCell ref="A7:A8"/>
    <mergeCell ref="D7:D8"/>
    <mergeCell ref="G7:G8"/>
    <mergeCell ref="J7:J8"/>
    <mergeCell ref="M1:S1"/>
    <mergeCell ref="A3:A4"/>
    <mergeCell ref="B3:B4"/>
    <mergeCell ref="C3:D3"/>
    <mergeCell ref="E3:E4"/>
    <mergeCell ref="F3:G3"/>
    <mergeCell ref="H3:H4"/>
    <mergeCell ref="I3:J3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7"/>
  <dimension ref="A1:D13"/>
  <sheetViews>
    <sheetView workbookViewId="0"/>
  </sheetViews>
  <sheetFormatPr defaultRowHeight="18" customHeight="1"/>
  <cols>
    <col min="1" max="1" width="21.5" style="187" customWidth="1"/>
    <col min="2" max="3" width="22" style="187" customWidth="1"/>
    <col min="4" max="256" width="9" style="187"/>
    <col min="257" max="257" width="21.5" style="187" customWidth="1"/>
    <col min="258" max="259" width="22" style="187" customWidth="1"/>
    <col min="260" max="512" width="9" style="187"/>
    <col min="513" max="513" width="21.5" style="187" customWidth="1"/>
    <col min="514" max="515" width="22" style="187" customWidth="1"/>
    <col min="516" max="768" width="9" style="187"/>
    <col min="769" max="769" width="21.5" style="187" customWidth="1"/>
    <col min="770" max="771" width="22" style="187" customWidth="1"/>
    <col min="772" max="1024" width="9" style="187"/>
    <col min="1025" max="1025" width="21.5" style="187" customWidth="1"/>
    <col min="1026" max="1027" width="22" style="187" customWidth="1"/>
    <col min="1028" max="1280" width="9" style="187"/>
    <col min="1281" max="1281" width="21.5" style="187" customWidth="1"/>
    <col min="1282" max="1283" width="22" style="187" customWidth="1"/>
    <col min="1284" max="1536" width="9" style="187"/>
    <col min="1537" max="1537" width="21.5" style="187" customWidth="1"/>
    <col min="1538" max="1539" width="22" style="187" customWidth="1"/>
    <col min="1540" max="1792" width="9" style="187"/>
    <col min="1793" max="1793" width="21.5" style="187" customWidth="1"/>
    <col min="1794" max="1795" width="22" style="187" customWidth="1"/>
    <col min="1796" max="2048" width="9" style="187"/>
    <col min="2049" max="2049" width="21.5" style="187" customWidth="1"/>
    <col min="2050" max="2051" width="22" style="187" customWidth="1"/>
    <col min="2052" max="2304" width="9" style="187"/>
    <col min="2305" max="2305" width="21.5" style="187" customWidth="1"/>
    <col min="2306" max="2307" width="22" style="187" customWidth="1"/>
    <col min="2308" max="2560" width="9" style="187"/>
    <col min="2561" max="2561" width="21.5" style="187" customWidth="1"/>
    <col min="2562" max="2563" width="22" style="187" customWidth="1"/>
    <col min="2564" max="2816" width="9" style="187"/>
    <col min="2817" max="2817" width="21.5" style="187" customWidth="1"/>
    <col min="2818" max="2819" width="22" style="187" customWidth="1"/>
    <col min="2820" max="3072" width="9" style="187"/>
    <col min="3073" max="3073" width="21.5" style="187" customWidth="1"/>
    <col min="3074" max="3075" width="22" style="187" customWidth="1"/>
    <col min="3076" max="3328" width="9" style="187"/>
    <col min="3329" max="3329" width="21.5" style="187" customWidth="1"/>
    <col min="3330" max="3331" width="22" style="187" customWidth="1"/>
    <col min="3332" max="3584" width="9" style="187"/>
    <col min="3585" max="3585" width="21.5" style="187" customWidth="1"/>
    <col min="3586" max="3587" width="22" style="187" customWidth="1"/>
    <col min="3588" max="3840" width="9" style="187"/>
    <col min="3841" max="3841" width="21.5" style="187" customWidth="1"/>
    <col min="3842" max="3843" width="22" style="187" customWidth="1"/>
    <col min="3844" max="4096" width="9" style="187"/>
    <col min="4097" max="4097" width="21.5" style="187" customWidth="1"/>
    <col min="4098" max="4099" width="22" style="187" customWidth="1"/>
    <col min="4100" max="4352" width="9" style="187"/>
    <col min="4353" max="4353" width="21.5" style="187" customWidth="1"/>
    <col min="4354" max="4355" width="22" style="187" customWidth="1"/>
    <col min="4356" max="4608" width="9" style="187"/>
    <col min="4609" max="4609" width="21.5" style="187" customWidth="1"/>
    <col min="4610" max="4611" width="22" style="187" customWidth="1"/>
    <col min="4612" max="4864" width="9" style="187"/>
    <col min="4865" max="4865" width="21.5" style="187" customWidth="1"/>
    <col min="4866" max="4867" width="22" style="187" customWidth="1"/>
    <col min="4868" max="5120" width="9" style="187"/>
    <col min="5121" max="5121" width="21.5" style="187" customWidth="1"/>
    <col min="5122" max="5123" width="22" style="187" customWidth="1"/>
    <col min="5124" max="5376" width="9" style="187"/>
    <col min="5377" max="5377" width="21.5" style="187" customWidth="1"/>
    <col min="5378" max="5379" width="22" style="187" customWidth="1"/>
    <col min="5380" max="5632" width="9" style="187"/>
    <col min="5633" max="5633" width="21.5" style="187" customWidth="1"/>
    <col min="5634" max="5635" width="22" style="187" customWidth="1"/>
    <col min="5636" max="5888" width="9" style="187"/>
    <col min="5889" max="5889" width="21.5" style="187" customWidth="1"/>
    <col min="5890" max="5891" width="22" style="187" customWidth="1"/>
    <col min="5892" max="6144" width="9" style="187"/>
    <col min="6145" max="6145" width="21.5" style="187" customWidth="1"/>
    <col min="6146" max="6147" width="22" style="187" customWidth="1"/>
    <col min="6148" max="6400" width="9" style="187"/>
    <col min="6401" max="6401" width="21.5" style="187" customWidth="1"/>
    <col min="6402" max="6403" width="22" style="187" customWidth="1"/>
    <col min="6404" max="6656" width="9" style="187"/>
    <col min="6657" max="6657" width="21.5" style="187" customWidth="1"/>
    <col min="6658" max="6659" width="22" style="187" customWidth="1"/>
    <col min="6660" max="6912" width="9" style="187"/>
    <col min="6913" max="6913" width="21.5" style="187" customWidth="1"/>
    <col min="6914" max="6915" width="22" style="187" customWidth="1"/>
    <col min="6916" max="7168" width="9" style="187"/>
    <col min="7169" max="7169" width="21.5" style="187" customWidth="1"/>
    <col min="7170" max="7171" width="22" style="187" customWidth="1"/>
    <col min="7172" max="7424" width="9" style="187"/>
    <col min="7425" max="7425" width="21.5" style="187" customWidth="1"/>
    <col min="7426" max="7427" width="22" style="187" customWidth="1"/>
    <col min="7428" max="7680" width="9" style="187"/>
    <col min="7681" max="7681" width="21.5" style="187" customWidth="1"/>
    <col min="7682" max="7683" width="22" style="187" customWidth="1"/>
    <col min="7684" max="7936" width="9" style="187"/>
    <col min="7937" max="7937" width="21.5" style="187" customWidth="1"/>
    <col min="7938" max="7939" width="22" style="187" customWidth="1"/>
    <col min="7940" max="8192" width="9" style="187"/>
    <col min="8193" max="8193" width="21.5" style="187" customWidth="1"/>
    <col min="8194" max="8195" width="22" style="187" customWidth="1"/>
    <col min="8196" max="8448" width="9" style="187"/>
    <col min="8449" max="8449" width="21.5" style="187" customWidth="1"/>
    <col min="8450" max="8451" width="22" style="187" customWidth="1"/>
    <col min="8452" max="8704" width="9" style="187"/>
    <col min="8705" max="8705" width="21.5" style="187" customWidth="1"/>
    <col min="8706" max="8707" width="22" style="187" customWidth="1"/>
    <col min="8708" max="8960" width="9" style="187"/>
    <col min="8961" max="8961" width="21.5" style="187" customWidth="1"/>
    <col min="8962" max="8963" width="22" style="187" customWidth="1"/>
    <col min="8964" max="9216" width="9" style="187"/>
    <col min="9217" max="9217" width="21.5" style="187" customWidth="1"/>
    <col min="9218" max="9219" width="22" style="187" customWidth="1"/>
    <col min="9220" max="9472" width="9" style="187"/>
    <col min="9473" max="9473" width="21.5" style="187" customWidth="1"/>
    <col min="9474" max="9475" width="22" style="187" customWidth="1"/>
    <col min="9476" max="9728" width="9" style="187"/>
    <col min="9729" max="9729" width="21.5" style="187" customWidth="1"/>
    <col min="9730" max="9731" width="22" style="187" customWidth="1"/>
    <col min="9732" max="9984" width="9" style="187"/>
    <col min="9985" max="9985" width="21.5" style="187" customWidth="1"/>
    <col min="9986" max="9987" width="22" style="187" customWidth="1"/>
    <col min="9988" max="10240" width="9" style="187"/>
    <col min="10241" max="10241" width="21.5" style="187" customWidth="1"/>
    <col min="10242" max="10243" width="22" style="187" customWidth="1"/>
    <col min="10244" max="10496" width="9" style="187"/>
    <col min="10497" max="10497" width="21.5" style="187" customWidth="1"/>
    <col min="10498" max="10499" width="22" style="187" customWidth="1"/>
    <col min="10500" max="10752" width="9" style="187"/>
    <col min="10753" max="10753" width="21.5" style="187" customWidth="1"/>
    <col min="10754" max="10755" width="22" style="187" customWidth="1"/>
    <col min="10756" max="11008" width="9" style="187"/>
    <col min="11009" max="11009" width="21.5" style="187" customWidth="1"/>
    <col min="11010" max="11011" width="22" style="187" customWidth="1"/>
    <col min="11012" max="11264" width="9" style="187"/>
    <col min="11265" max="11265" width="21.5" style="187" customWidth="1"/>
    <col min="11266" max="11267" width="22" style="187" customWidth="1"/>
    <col min="11268" max="11520" width="9" style="187"/>
    <col min="11521" max="11521" width="21.5" style="187" customWidth="1"/>
    <col min="11522" max="11523" width="22" style="187" customWidth="1"/>
    <col min="11524" max="11776" width="9" style="187"/>
    <col min="11777" max="11777" width="21.5" style="187" customWidth="1"/>
    <col min="11778" max="11779" width="22" style="187" customWidth="1"/>
    <col min="11780" max="12032" width="9" style="187"/>
    <col min="12033" max="12033" width="21.5" style="187" customWidth="1"/>
    <col min="12034" max="12035" width="22" style="187" customWidth="1"/>
    <col min="12036" max="12288" width="9" style="187"/>
    <col min="12289" max="12289" width="21.5" style="187" customWidth="1"/>
    <col min="12290" max="12291" width="22" style="187" customWidth="1"/>
    <col min="12292" max="12544" width="9" style="187"/>
    <col min="12545" max="12545" width="21.5" style="187" customWidth="1"/>
    <col min="12546" max="12547" width="22" style="187" customWidth="1"/>
    <col min="12548" max="12800" width="9" style="187"/>
    <col min="12801" max="12801" width="21.5" style="187" customWidth="1"/>
    <col min="12802" max="12803" width="22" style="187" customWidth="1"/>
    <col min="12804" max="13056" width="9" style="187"/>
    <col min="13057" max="13057" width="21.5" style="187" customWidth="1"/>
    <col min="13058" max="13059" width="22" style="187" customWidth="1"/>
    <col min="13060" max="13312" width="9" style="187"/>
    <col min="13313" max="13313" width="21.5" style="187" customWidth="1"/>
    <col min="13314" max="13315" width="22" style="187" customWidth="1"/>
    <col min="13316" max="13568" width="9" style="187"/>
    <col min="13569" max="13569" width="21.5" style="187" customWidth="1"/>
    <col min="13570" max="13571" width="22" style="187" customWidth="1"/>
    <col min="13572" max="13824" width="9" style="187"/>
    <col min="13825" max="13825" width="21.5" style="187" customWidth="1"/>
    <col min="13826" max="13827" width="22" style="187" customWidth="1"/>
    <col min="13828" max="14080" width="9" style="187"/>
    <col min="14081" max="14081" width="21.5" style="187" customWidth="1"/>
    <col min="14082" max="14083" width="22" style="187" customWidth="1"/>
    <col min="14084" max="14336" width="9" style="187"/>
    <col min="14337" max="14337" width="21.5" style="187" customWidth="1"/>
    <col min="14338" max="14339" width="22" style="187" customWidth="1"/>
    <col min="14340" max="14592" width="9" style="187"/>
    <col min="14593" max="14593" width="21.5" style="187" customWidth="1"/>
    <col min="14594" max="14595" width="22" style="187" customWidth="1"/>
    <col min="14596" max="14848" width="9" style="187"/>
    <col min="14849" max="14849" width="21.5" style="187" customWidth="1"/>
    <col min="14850" max="14851" width="22" style="187" customWidth="1"/>
    <col min="14852" max="15104" width="9" style="187"/>
    <col min="15105" max="15105" width="21.5" style="187" customWidth="1"/>
    <col min="15106" max="15107" width="22" style="187" customWidth="1"/>
    <col min="15108" max="15360" width="9" style="187"/>
    <col min="15361" max="15361" width="21.5" style="187" customWidth="1"/>
    <col min="15362" max="15363" width="22" style="187" customWidth="1"/>
    <col min="15364" max="15616" width="9" style="187"/>
    <col min="15617" max="15617" width="21.5" style="187" customWidth="1"/>
    <col min="15618" max="15619" width="22" style="187" customWidth="1"/>
    <col min="15620" max="15872" width="9" style="187"/>
    <col min="15873" max="15873" width="21.5" style="187" customWidth="1"/>
    <col min="15874" max="15875" width="22" style="187" customWidth="1"/>
    <col min="15876" max="16128" width="9" style="187"/>
    <col min="16129" max="16129" width="21.5" style="187" customWidth="1"/>
    <col min="16130" max="16131" width="22" style="187" customWidth="1"/>
    <col min="16132" max="16384" width="9" style="187"/>
  </cols>
  <sheetData>
    <row r="1" spans="1:4" ht="18" customHeight="1">
      <c r="A1" s="1333" t="s">
        <v>1197</v>
      </c>
      <c r="B1" s="1333"/>
      <c r="C1" s="1333"/>
    </row>
    <row r="2" spans="1:4" s="6" customFormat="1" ht="18" customHeight="1">
      <c r="A2" s="560"/>
      <c r="B2" s="560"/>
      <c r="C2" s="324" t="s">
        <v>1198</v>
      </c>
    </row>
    <row r="3" spans="1:4" s="6" customFormat="1" ht="18" customHeight="1">
      <c r="A3" s="627" t="s">
        <v>1199</v>
      </c>
      <c r="B3" s="318" t="s">
        <v>1200</v>
      </c>
      <c r="C3" s="318" t="s">
        <v>1201</v>
      </c>
    </row>
    <row r="4" spans="1:4" s="6" customFormat="1" ht="18" customHeight="1">
      <c r="A4" s="541" t="s">
        <v>1202</v>
      </c>
      <c r="B4" s="662">
        <v>33434</v>
      </c>
      <c r="C4" s="313">
        <v>33431</v>
      </c>
      <c r="D4" s="177"/>
    </row>
    <row r="5" spans="1:4" s="6" customFormat="1" ht="18" customHeight="1">
      <c r="A5" s="542" t="s">
        <v>1203</v>
      </c>
      <c r="B5" s="206">
        <v>31810</v>
      </c>
      <c r="C5" s="207">
        <v>31810</v>
      </c>
      <c r="D5" s="177"/>
    </row>
    <row r="6" spans="1:4" s="6" customFormat="1" ht="18" customHeight="1">
      <c r="A6" s="545" t="s">
        <v>1204</v>
      </c>
      <c r="B6" s="665">
        <v>32504</v>
      </c>
      <c r="C6" s="313">
        <v>32502</v>
      </c>
      <c r="D6" s="177"/>
    </row>
    <row r="7" spans="1:4" s="6" customFormat="1" ht="18" customHeight="1">
      <c r="A7" s="542" t="s">
        <v>1205</v>
      </c>
      <c r="B7" s="660">
        <v>97.2</v>
      </c>
      <c r="C7" s="664">
        <v>97.2</v>
      </c>
      <c r="D7" s="177"/>
    </row>
    <row r="8" spans="1:4" s="6" customFormat="1" ht="18" customHeight="1">
      <c r="A8" s="686" t="s">
        <v>1206</v>
      </c>
      <c r="B8" s="558">
        <v>3823812</v>
      </c>
      <c r="C8" s="547">
        <v>3977923</v>
      </c>
      <c r="D8" s="177"/>
    </row>
    <row r="9" spans="1:4" s="6" customFormat="1" ht="16.5" customHeight="1">
      <c r="A9" s="6" t="s">
        <v>1207</v>
      </c>
      <c r="B9" s="687"/>
      <c r="C9" s="324" t="s">
        <v>1208</v>
      </c>
    </row>
    <row r="10" spans="1:4" s="6" customFormat="1" ht="16.5" customHeight="1">
      <c r="A10" s="322" t="s">
        <v>1209</v>
      </c>
      <c r="B10" s="687"/>
      <c r="C10" s="687"/>
    </row>
    <row r="11" spans="1:4" s="6" customFormat="1" ht="16.5" customHeight="1">
      <c r="A11" s="322" t="s">
        <v>1210</v>
      </c>
      <c r="B11" s="324"/>
      <c r="C11" s="324"/>
    </row>
    <row r="12" spans="1:4" s="6" customFormat="1" ht="18" customHeight="1"/>
    <row r="13" spans="1:4" s="6" customFormat="1" ht="18" customHeight="1"/>
  </sheetData>
  <mergeCells count="1">
    <mergeCell ref="A1:C1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/>
  <dimension ref="A1:J23"/>
  <sheetViews>
    <sheetView view="pageBreakPreview" zoomScaleNormal="100" zoomScaleSheetLayoutView="100" workbookViewId="0"/>
  </sheetViews>
  <sheetFormatPr defaultRowHeight="18" customHeight="1"/>
  <cols>
    <col min="1" max="1" width="12.25" style="187" customWidth="1"/>
    <col min="2" max="2" width="5" style="187" bestFit="1" customWidth="1"/>
    <col min="3" max="3" width="6.75" style="187" bestFit="1" customWidth="1"/>
    <col min="4" max="5" width="10.5" style="187" customWidth="1"/>
    <col min="6" max="6" width="10.375" style="187" customWidth="1"/>
    <col min="7" max="8" width="9.375" style="187" customWidth="1"/>
    <col min="9" max="9" width="8.5" style="187" customWidth="1"/>
    <col min="10" max="10" width="10.375" style="187" customWidth="1"/>
    <col min="11" max="256" width="9" style="187"/>
    <col min="257" max="257" width="13.625" style="187" customWidth="1"/>
    <col min="258" max="258" width="6" style="187" customWidth="1"/>
    <col min="259" max="259" width="7.125" style="187" customWidth="1"/>
    <col min="260" max="260" width="10.75" style="187" customWidth="1"/>
    <col min="261" max="261" width="9.625" style="187" customWidth="1"/>
    <col min="262" max="262" width="10.75" style="187" customWidth="1"/>
    <col min="263" max="264" width="9.625" style="187" customWidth="1"/>
    <col min="265" max="265" width="8.875" style="187" customWidth="1"/>
    <col min="266" max="266" width="10.75" style="187" customWidth="1"/>
    <col min="267" max="512" width="9" style="187"/>
    <col min="513" max="513" width="13.625" style="187" customWidth="1"/>
    <col min="514" max="514" width="6" style="187" customWidth="1"/>
    <col min="515" max="515" width="7.125" style="187" customWidth="1"/>
    <col min="516" max="516" width="10.75" style="187" customWidth="1"/>
    <col min="517" max="517" width="9.625" style="187" customWidth="1"/>
    <col min="518" max="518" width="10.75" style="187" customWidth="1"/>
    <col min="519" max="520" width="9.625" style="187" customWidth="1"/>
    <col min="521" max="521" width="8.875" style="187" customWidth="1"/>
    <col min="522" max="522" width="10.75" style="187" customWidth="1"/>
    <col min="523" max="768" width="9" style="187"/>
    <col min="769" max="769" width="13.625" style="187" customWidth="1"/>
    <col min="770" max="770" width="6" style="187" customWidth="1"/>
    <col min="771" max="771" width="7.125" style="187" customWidth="1"/>
    <col min="772" max="772" width="10.75" style="187" customWidth="1"/>
    <col min="773" max="773" width="9.625" style="187" customWidth="1"/>
    <col min="774" max="774" width="10.75" style="187" customWidth="1"/>
    <col min="775" max="776" width="9.625" style="187" customWidth="1"/>
    <col min="777" max="777" width="8.875" style="187" customWidth="1"/>
    <col min="778" max="778" width="10.75" style="187" customWidth="1"/>
    <col min="779" max="1024" width="9" style="187"/>
    <col min="1025" max="1025" width="13.625" style="187" customWidth="1"/>
    <col min="1026" max="1026" width="6" style="187" customWidth="1"/>
    <col min="1027" max="1027" width="7.125" style="187" customWidth="1"/>
    <col min="1028" max="1028" width="10.75" style="187" customWidth="1"/>
    <col min="1029" max="1029" width="9.625" style="187" customWidth="1"/>
    <col min="1030" max="1030" width="10.75" style="187" customWidth="1"/>
    <col min="1031" max="1032" width="9.625" style="187" customWidth="1"/>
    <col min="1033" max="1033" width="8.875" style="187" customWidth="1"/>
    <col min="1034" max="1034" width="10.75" style="187" customWidth="1"/>
    <col min="1035" max="1280" width="9" style="187"/>
    <col min="1281" max="1281" width="13.625" style="187" customWidth="1"/>
    <col min="1282" max="1282" width="6" style="187" customWidth="1"/>
    <col min="1283" max="1283" width="7.125" style="187" customWidth="1"/>
    <col min="1284" max="1284" width="10.75" style="187" customWidth="1"/>
    <col min="1285" max="1285" width="9.625" style="187" customWidth="1"/>
    <col min="1286" max="1286" width="10.75" style="187" customWidth="1"/>
    <col min="1287" max="1288" width="9.625" style="187" customWidth="1"/>
    <col min="1289" max="1289" width="8.875" style="187" customWidth="1"/>
    <col min="1290" max="1290" width="10.75" style="187" customWidth="1"/>
    <col min="1291" max="1536" width="9" style="187"/>
    <col min="1537" max="1537" width="13.625" style="187" customWidth="1"/>
    <col min="1538" max="1538" width="6" style="187" customWidth="1"/>
    <col min="1539" max="1539" width="7.125" style="187" customWidth="1"/>
    <col min="1540" max="1540" width="10.75" style="187" customWidth="1"/>
    <col min="1541" max="1541" width="9.625" style="187" customWidth="1"/>
    <col min="1542" max="1542" width="10.75" style="187" customWidth="1"/>
    <col min="1543" max="1544" width="9.625" style="187" customWidth="1"/>
    <col min="1545" max="1545" width="8.875" style="187" customWidth="1"/>
    <col min="1546" max="1546" width="10.75" style="187" customWidth="1"/>
    <col min="1547" max="1792" width="9" style="187"/>
    <col min="1793" max="1793" width="13.625" style="187" customWidth="1"/>
    <col min="1794" max="1794" width="6" style="187" customWidth="1"/>
    <col min="1795" max="1795" width="7.125" style="187" customWidth="1"/>
    <col min="1796" max="1796" width="10.75" style="187" customWidth="1"/>
    <col min="1797" max="1797" width="9.625" style="187" customWidth="1"/>
    <col min="1798" max="1798" width="10.75" style="187" customWidth="1"/>
    <col min="1799" max="1800" width="9.625" style="187" customWidth="1"/>
    <col min="1801" max="1801" width="8.875" style="187" customWidth="1"/>
    <col min="1802" max="1802" width="10.75" style="187" customWidth="1"/>
    <col min="1803" max="2048" width="9" style="187"/>
    <col min="2049" max="2049" width="13.625" style="187" customWidth="1"/>
    <col min="2050" max="2050" width="6" style="187" customWidth="1"/>
    <col min="2051" max="2051" width="7.125" style="187" customWidth="1"/>
    <col min="2052" max="2052" width="10.75" style="187" customWidth="1"/>
    <col min="2053" max="2053" width="9.625" style="187" customWidth="1"/>
    <col min="2054" max="2054" width="10.75" style="187" customWidth="1"/>
    <col min="2055" max="2056" width="9.625" style="187" customWidth="1"/>
    <col min="2057" max="2057" width="8.875" style="187" customWidth="1"/>
    <col min="2058" max="2058" width="10.75" style="187" customWidth="1"/>
    <col min="2059" max="2304" width="9" style="187"/>
    <col min="2305" max="2305" width="13.625" style="187" customWidth="1"/>
    <col min="2306" max="2306" width="6" style="187" customWidth="1"/>
    <col min="2307" max="2307" width="7.125" style="187" customWidth="1"/>
    <col min="2308" max="2308" width="10.75" style="187" customWidth="1"/>
    <col min="2309" max="2309" width="9.625" style="187" customWidth="1"/>
    <col min="2310" max="2310" width="10.75" style="187" customWidth="1"/>
    <col min="2311" max="2312" width="9.625" style="187" customWidth="1"/>
    <col min="2313" max="2313" width="8.875" style="187" customWidth="1"/>
    <col min="2314" max="2314" width="10.75" style="187" customWidth="1"/>
    <col min="2315" max="2560" width="9" style="187"/>
    <col min="2561" max="2561" width="13.625" style="187" customWidth="1"/>
    <col min="2562" max="2562" width="6" style="187" customWidth="1"/>
    <col min="2563" max="2563" width="7.125" style="187" customWidth="1"/>
    <col min="2564" max="2564" width="10.75" style="187" customWidth="1"/>
    <col min="2565" max="2565" width="9.625" style="187" customWidth="1"/>
    <col min="2566" max="2566" width="10.75" style="187" customWidth="1"/>
    <col min="2567" max="2568" width="9.625" style="187" customWidth="1"/>
    <col min="2569" max="2569" width="8.875" style="187" customWidth="1"/>
    <col min="2570" max="2570" width="10.75" style="187" customWidth="1"/>
    <col min="2571" max="2816" width="9" style="187"/>
    <col min="2817" max="2817" width="13.625" style="187" customWidth="1"/>
    <col min="2818" max="2818" width="6" style="187" customWidth="1"/>
    <col min="2819" max="2819" width="7.125" style="187" customWidth="1"/>
    <col min="2820" max="2820" width="10.75" style="187" customWidth="1"/>
    <col min="2821" max="2821" width="9.625" style="187" customWidth="1"/>
    <col min="2822" max="2822" width="10.75" style="187" customWidth="1"/>
    <col min="2823" max="2824" width="9.625" style="187" customWidth="1"/>
    <col min="2825" max="2825" width="8.875" style="187" customWidth="1"/>
    <col min="2826" max="2826" width="10.75" style="187" customWidth="1"/>
    <col min="2827" max="3072" width="9" style="187"/>
    <col min="3073" max="3073" width="13.625" style="187" customWidth="1"/>
    <col min="3074" max="3074" width="6" style="187" customWidth="1"/>
    <col min="3075" max="3075" width="7.125" style="187" customWidth="1"/>
    <col min="3076" max="3076" width="10.75" style="187" customWidth="1"/>
    <col min="3077" max="3077" width="9.625" style="187" customWidth="1"/>
    <col min="3078" max="3078" width="10.75" style="187" customWidth="1"/>
    <col min="3079" max="3080" width="9.625" style="187" customWidth="1"/>
    <col min="3081" max="3081" width="8.875" style="187" customWidth="1"/>
    <col min="3082" max="3082" width="10.75" style="187" customWidth="1"/>
    <col min="3083" max="3328" width="9" style="187"/>
    <col min="3329" max="3329" width="13.625" style="187" customWidth="1"/>
    <col min="3330" max="3330" width="6" style="187" customWidth="1"/>
    <col min="3331" max="3331" width="7.125" style="187" customWidth="1"/>
    <col min="3332" max="3332" width="10.75" style="187" customWidth="1"/>
    <col min="3333" max="3333" width="9.625" style="187" customWidth="1"/>
    <col min="3334" max="3334" width="10.75" style="187" customWidth="1"/>
    <col min="3335" max="3336" width="9.625" style="187" customWidth="1"/>
    <col min="3337" max="3337" width="8.875" style="187" customWidth="1"/>
    <col min="3338" max="3338" width="10.75" style="187" customWidth="1"/>
    <col min="3339" max="3584" width="9" style="187"/>
    <col min="3585" max="3585" width="13.625" style="187" customWidth="1"/>
    <col min="3586" max="3586" width="6" style="187" customWidth="1"/>
    <col min="3587" max="3587" width="7.125" style="187" customWidth="1"/>
    <col min="3588" max="3588" width="10.75" style="187" customWidth="1"/>
    <col min="3589" max="3589" width="9.625" style="187" customWidth="1"/>
    <col min="3590" max="3590" width="10.75" style="187" customWidth="1"/>
    <col min="3591" max="3592" width="9.625" style="187" customWidth="1"/>
    <col min="3593" max="3593" width="8.875" style="187" customWidth="1"/>
    <col min="3594" max="3594" width="10.75" style="187" customWidth="1"/>
    <col min="3595" max="3840" width="9" style="187"/>
    <col min="3841" max="3841" width="13.625" style="187" customWidth="1"/>
    <col min="3842" max="3842" width="6" style="187" customWidth="1"/>
    <col min="3843" max="3843" width="7.125" style="187" customWidth="1"/>
    <col min="3844" max="3844" width="10.75" style="187" customWidth="1"/>
    <col min="3845" max="3845" width="9.625" style="187" customWidth="1"/>
    <col min="3846" max="3846" width="10.75" style="187" customWidth="1"/>
    <col min="3847" max="3848" width="9.625" style="187" customWidth="1"/>
    <col min="3849" max="3849" width="8.875" style="187" customWidth="1"/>
    <col min="3850" max="3850" width="10.75" style="187" customWidth="1"/>
    <col min="3851" max="4096" width="9" style="187"/>
    <col min="4097" max="4097" width="13.625" style="187" customWidth="1"/>
    <col min="4098" max="4098" width="6" style="187" customWidth="1"/>
    <col min="4099" max="4099" width="7.125" style="187" customWidth="1"/>
    <col min="4100" max="4100" width="10.75" style="187" customWidth="1"/>
    <col min="4101" max="4101" width="9.625" style="187" customWidth="1"/>
    <col min="4102" max="4102" width="10.75" style="187" customWidth="1"/>
    <col min="4103" max="4104" width="9.625" style="187" customWidth="1"/>
    <col min="4105" max="4105" width="8.875" style="187" customWidth="1"/>
    <col min="4106" max="4106" width="10.75" style="187" customWidth="1"/>
    <col min="4107" max="4352" width="9" style="187"/>
    <col min="4353" max="4353" width="13.625" style="187" customWidth="1"/>
    <col min="4354" max="4354" width="6" style="187" customWidth="1"/>
    <col min="4355" max="4355" width="7.125" style="187" customWidth="1"/>
    <col min="4356" max="4356" width="10.75" style="187" customWidth="1"/>
    <col min="4357" max="4357" width="9.625" style="187" customWidth="1"/>
    <col min="4358" max="4358" width="10.75" style="187" customWidth="1"/>
    <col min="4359" max="4360" width="9.625" style="187" customWidth="1"/>
    <col min="4361" max="4361" width="8.875" style="187" customWidth="1"/>
    <col min="4362" max="4362" width="10.75" style="187" customWidth="1"/>
    <col min="4363" max="4608" width="9" style="187"/>
    <col min="4609" max="4609" width="13.625" style="187" customWidth="1"/>
    <col min="4610" max="4610" width="6" style="187" customWidth="1"/>
    <col min="4611" max="4611" width="7.125" style="187" customWidth="1"/>
    <col min="4612" max="4612" width="10.75" style="187" customWidth="1"/>
    <col min="4613" max="4613" width="9.625" style="187" customWidth="1"/>
    <col min="4614" max="4614" width="10.75" style="187" customWidth="1"/>
    <col min="4615" max="4616" width="9.625" style="187" customWidth="1"/>
    <col min="4617" max="4617" width="8.875" style="187" customWidth="1"/>
    <col min="4618" max="4618" width="10.75" style="187" customWidth="1"/>
    <col min="4619" max="4864" width="9" style="187"/>
    <col min="4865" max="4865" width="13.625" style="187" customWidth="1"/>
    <col min="4866" max="4866" width="6" style="187" customWidth="1"/>
    <col min="4867" max="4867" width="7.125" style="187" customWidth="1"/>
    <col min="4868" max="4868" width="10.75" style="187" customWidth="1"/>
    <col min="4869" max="4869" width="9.625" style="187" customWidth="1"/>
    <col min="4870" max="4870" width="10.75" style="187" customWidth="1"/>
    <col min="4871" max="4872" width="9.625" style="187" customWidth="1"/>
    <col min="4873" max="4873" width="8.875" style="187" customWidth="1"/>
    <col min="4874" max="4874" width="10.75" style="187" customWidth="1"/>
    <col min="4875" max="5120" width="9" style="187"/>
    <col min="5121" max="5121" width="13.625" style="187" customWidth="1"/>
    <col min="5122" max="5122" width="6" style="187" customWidth="1"/>
    <col min="5123" max="5123" width="7.125" style="187" customWidth="1"/>
    <col min="5124" max="5124" width="10.75" style="187" customWidth="1"/>
    <col min="5125" max="5125" width="9.625" style="187" customWidth="1"/>
    <col min="5126" max="5126" width="10.75" style="187" customWidth="1"/>
    <col min="5127" max="5128" width="9.625" style="187" customWidth="1"/>
    <col min="5129" max="5129" width="8.875" style="187" customWidth="1"/>
    <col min="5130" max="5130" width="10.75" style="187" customWidth="1"/>
    <col min="5131" max="5376" width="9" style="187"/>
    <col min="5377" max="5377" width="13.625" style="187" customWidth="1"/>
    <col min="5378" max="5378" width="6" style="187" customWidth="1"/>
    <col min="5379" max="5379" width="7.125" style="187" customWidth="1"/>
    <col min="5380" max="5380" width="10.75" style="187" customWidth="1"/>
    <col min="5381" max="5381" width="9.625" style="187" customWidth="1"/>
    <col min="5382" max="5382" width="10.75" style="187" customWidth="1"/>
    <col min="5383" max="5384" width="9.625" style="187" customWidth="1"/>
    <col min="5385" max="5385" width="8.875" style="187" customWidth="1"/>
    <col min="5386" max="5386" width="10.75" style="187" customWidth="1"/>
    <col min="5387" max="5632" width="9" style="187"/>
    <col min="5633" max="5633" width="13.625" style="187" customWidth="1"/>
    <col min="5634" max="5634" width="6" style="187" customWidth="1"/>
    <col min="5635" max="5635" width="7.125" style="187" customWidth="1"/>
    <col min="5636" max="5636" width="10.75" style="187" customWidth="1"/>
    <col min="5637" max="5637" width="9.625" style="187" customWidth="1"/>
    <col min="5638" max="5638" width="10.75" style="187" customWidth="1"/>
    <col min="5639" max="5640" width="9.625" style="187" customWidth="1"/>
    <col min="5641" max="5641" width="8.875" style="187" customWidth="1"/>
    <col min="5642" max="5642" width="10.75" style="187" customWidth="1"/>
    <col min="5643" max="5888" width="9" style="187"/>
    <col min="5889" max="5889" width="13.625" style="187" customWidth="1"/>
    <col min="5890" max="5890" width="6" style="187" customWidth="1"/>
    <col min="5891" max="5891" width="7.125" style="187" customWidth="1"/>
    <col min="5892" max="5892" width="10.75" style="187" customWidth="1"/>
    <col min="5893" max="5893" width="9.625" style="187" customWidth="1"/>
    <col min="5894" max="5894" width="10.75" style="187" customWidth="1"/>
    <col min="5895" max="5896" width="9.625" style="187" customWidth="1"/>
    <col min="5897" max="5897" width="8.875" style="187" customWidth="1"/>
    <col min="5898" max="5898" width="10.75" style="187" customWidth="1"/>
    <col min="5899" max="6144" width="9" style="187"/>
    <col min="6145" max="6145" width="13.625" style="187" customWidth="1"/>
    <col min="6146" max="6146" width="6" style="187" customWidth="1"/>
    <col min="6147" max="6147" width="7.125" style="187" customWidth="1"/>
    <col min="6148" max="6148" width="10.75" style="187" customWidth="1"/>
    <col min="6149" max="6149" width="9.625" style="187" customWidth="1"/>
    <col min="6150" max="6150" width="10.75" style="187" customWidth="1"/>
    <col min="6151" max="6152" width="9.625" style="187" customWidth="1"/>
    <col min="6153" max="6153" width="8.875" style="187" customWidth="1"/>
    <col min="6154" max="6154" width="10.75" style="187" customWidth="1"/>
    <col min="6155" max="6400" width="9" style="187"/>
    <col min="6401" max="6401" width="13.625" style="187" customWidth="1"/>
    <col min="6402" max="6402" width="6" style="187" customWidth="1"/>
    <col min="6403" max="6403" width="7.125" style="187" customWidth="1"/>
    <col min="6404" max="6404" width="10.75" style="187" customWidth="1"/>
    <col min="6405" max="6405" width="9.625" style="187" customWidth="1"/>
    <col min="6406" max="6406" width="10.75" style="187" customWidth="1"/>
    <col min="6407" max="6408" width="9.625" style="187" customWidth="1"/>
    <col min="6409" max="6409" width="8.875" style="187" customWidth="1"/>
    <col min="6410" max="6410" width="10.75" style="187" customWidth="1"/>
    <col min="6411" max="6656" width="9" style="187"/>
    <col min="6657" max="6657" width="13.625" style="187" customWidth="1"/>
    <col min="6658" max="6658" width="6" style="187" customWidth="1"/>
    <col min="6659" max="6659" width="7.125" style="187" customWidth="1"/>
    <col min="6660" max="6660" width="10.75" style="187" customWidth="1"/>
    <col min="6661" max="6661" width="9.625" style="187" customWidth="1"/>
    <col min="6662" max="6662" width="10.75" style="187" customWidth="1"/>
    <col min="6663" max="6664" width="9.625" style="187" customWidth="1"/>
    <col min="6665" max="6665" width="8.875" style="187" customWidth="1"/>
    <col min="6666" max="6666" width="10.75" style="187" customWidth="1"/>
    <col min="6667" max="6912" width="9" style="187"/>
    <col min="6913" max="6913" width="13.625" style="187" customWidth="1"/>
    <col min="6914" max="6914" width="6" style="187" customWidth="1"/>
    <col min="6915" max="6915" width="7.125" style="187" customWidth="1"/>
    <col min="6916" max="6916" width="10.75" style="187" customWidth="1"/>
    <col min="6917" max="6917" width="9.625" style="187" customWidth="1"/>
    <col min="6918" max="6918" width="10.75" style="187" customWidth="1"/>
    <col min="6919" max="6920" width="9.625" style="187" customWidth="1"/>
    <col min="6921" max="6921" width="8.875" style="187" customWidth="1"/>
    <col min="6922" max="6922" width="10.75" style="187" customWidth="1"/>
    <col min="6923" max="7168" width="9" style="187"/>
    <col min="7169" max="7169" width="13.625" style="187" customWidth="1"/>
    <col min="7170" max="7170" width="6" style="187" customWidth="1"/>
    <col min="7171" max="7171" width="7.125" style="187" customWidth="1"/>
    <col min="7172" max="7172" width="10.75" style="187" customWidth="1"/>
    <col min="7173" max="7173" width="9.625" style="187" customWidth="1"/>
    <col min="7174" max="7174" width="10.75" style="187" customWidth="1"/>
    <col min="7175" max="7176" width="9.625" style="187" customWidth="1"/>
    <col min="7177" max="7177" width="8.875" style="187" customWidth="1"/>
    <col min="7178" max="7178" width="10.75" style="187" customWidth="1"/>
    <col min="7179" max="7424" width="9" style="187"/>
    <col min="7425" max="7425" width="13.625" style="187" customWidth="1"/>
    <col min="7426" max="7426" width="6" style="187" customWidth="1"/>
    <col min="7427" max="7427" width="7.125" style="187" customWidth="1"/>
    <col min="7428" max="7428" width="10.75" style="187" customWidth="1"/>
    <col min="7429" max="7429" width="9.625" style="187" customWidth="1"/>
    <col min="7430" max="7430" width="10.75" style="187" customWidth="1"/>
    <col min="7431" max="7432" width="9.625" style="187" customWidth="1"/>
    <col min="7433" max="7433" width="8.875" style="187" customWidth="1"/>
    <col min="7434" max="7434" width="10.75" style="187" customWidth="1"/>
    <col min="7435" max="7680" width="9" style="187"/>
    <col min="7681" max="7681" width="13.625" style="187" customWidth="1"/>
    <col min="7682" max="7682" width="6" style="187" customWidth="1"/>
    <col min="7683" max="7683" width="7.125" style="187" customWidth="1"/>
    <col min="7684" max="7684" width="10.75" style="187" customWidth="1"/>
    <col min="7685" max="7685" width="9.625" style="187" customWidth="1"/>
    <col min="7686" max="7686" width="10.75" style="187" customWidth="1"/>
    <col min="7687" max="7688" width="9.625" style="187" customWidth="1"/>
    <col min="7689" max="7689" width="8.875" style="187" customWidth="1"/>
    <col min="7690" max="7690" width="10.75" style="187" customWidth="1"/>
    <col min="7691" max="7936" width="9" style="187"/>
    <col min="7937" max="7937" width="13.625" style="187" customWidth="1"/>
    <col min="7938" max="7938" width="6" style="187" customWidth="1"/>
    <col min="7939" max="7939" width="7.125" style="187" customWidth="1"/>
    <col min="7940" max="7940" width="10.75" style="187" customWidth="1"/>
    <col min="7941" max="7941" width="9.625" style="187" customWidth="1"/>
    <col min="7942" max="7942" width="10.75" style="187" customWidth="1"/>
    <col min="7943" max="7944" width="9.625" style="187" customWidth="1"/>
    <col min="7945" max="7945" width="8.875" style="187" customWidth="1"/>
    <col min="7946" max="7946" width="10.75" style="187" customWidth="1"/>
    <col min="7947" max="8192" width="9" style="187"/>
    <col min="8193" max="8193" width="13.625" style="187" customWidth="1"/>
    <col min="8194" max="8194" width="6" style="187" customWidth="1"/>
    <col min="8195" max="8195" width="7.125" style="187" customWidth="1"/>
    <col min="8196" max="8196" width="10.75" style="187" customWidth="1"/>
    <col min="8197" max="8197" width="9.625" style="187" customWidth="1"/>
    <col min="8198" max="8198" width="10.75" style="187" customWidth="1"/>
    <col min="8199" max="8200" width="9.625" style="187" customWidth="1"/>
    <col min="8201" max="8201" width="8.875" style="187" customWidth="1"/>
    <col min="8202" max="8202" width="10.75" style="187" customWidth="1"/>
    <col min="8203" max="8448" width="9" style="187"/>
    <col min="8449" max="8449" width="13.625" style="187" customWidth="1"/>
    <col min="8450" max="8450" width="6" style="187" customWidth="1"/>
    <col min="8451" max="8451" width="7.125" style="187" customWidth="1"/>
    <col min="8452" max="8452" width="10.75" style="187" customWidth="1"/>
    <col min="8453" max="8453" width="9.625" style="187" customWidth="1"/>
    <col min="8454" max="8454" width="10.75" style="187" customWidth="1"/>
    <col min="8455" max="8456" width="9.625" style="187" customWidth="1"/>
    <col min="8457" max="8457" width="8.875" style="187" customWidth="1"/>
    <col min="8458" max="8458" width="10.75" style="187" customWidth="1"/>
    <col min="8459" max="8704" width="9" style="187"/>
    <col min="8705" max="8705" width="13.625" style="187" customWidth="1"/>
    <col min="8706" max="8706" width="6" style="187" customWidth="1"/>
    <col min="8707" max="8707" width="7.125" style="187" customWidth="1"/>
    <col min="8708" max="8708" width="10.75" style="187" customWidth="1"/>
    <col min="8709" max="8709" width="9.625" style="187" customWidth="1"/>
    <col min="8710" max="8710" width="10.75" style="187" customWidth="1"/>
    <col min="8711" max="8712" width="9.625" style="187" customWidth="1"/>
    <col min="8713" max="8713" width="8.875" style="187" customWidth="1"/>
    <col min="8714" max="8714" width="10.75" style="187" customWidth="1"/>
    <col min="8715" max="8960" width="9" style="187"/>
    <col min="8961" max="8961" width="13.625" style="187" customWidth="1"/>
    <col min="8962" max="8962" width="6" style="187" customWidth="1"/>
    <col min="8963" max="8963" width="7.125" style="187" customWidth="1"/>
    <col min="8964" max="8964" width="10.75" style="187" customWidth="1"/>
    <col min="8965" max="8965" width="9.625" style="187" customWidth="1"/>
    <col min="8966" max="8966" width="10.75" style="187" customWidth="1"/>
    <col min="8967" max="8968" width="9.625" style="187" customWidth="1"/>
    <col min="8969" max="8969" width="8.875" style="187" customWidth="1"/>
    <col min="8970" max="8970" width="10.75" style="187" customWidth="1"/>
    <col min="8971" max="9216" width="9" style="187"/>
    <col min="9217" max="9217" width="13.625" style="187" customWidth="1"/>
    <col min="9218" max="9218" width="6" style="187" customWidth="1"/>
    <col min="9219" max="9219" width="7.125" style="187" customWidth="1"/>
    <col min="9220" max="9220" width="10.75" style="187" customWidth="1"/>
    <col min="9221" max="9221" width="9.625" style="187" customWidth="1"/>
    <col min="9222" max="9222" width="10.75" style="187" customWidth="1"/>
    <col min="9223" max="9224" width="9.625" style="187" customWidth="1"/>
    <col min="9225" max="9225" width="8.875" style="187" customWidth="1"/>
    <col min="9226" max="9226" width="10.75" style="187" customWidth="1"/>
    <col min="9227" max="9472" width="9" style="187"/>
    <col min="9473" max="9473" width="13.625" style="187" customWidth="1"/>
    <col min="9474" max="9474" width="6" style="187" customWidth="1"/>
    <col min="9475" max="9475" width="7.125" style="187" customWidth="1"/>
    <col min="9476" max="9476" width="10.75" style="187" customWidth="1"/>
    <col min="9477" max="9477" width="9.625" style="187" customWidth="1"/>
    <col min="9478" max="9478" width="10.75" style="187" customWidth="1"/>
    <col min="9479" max="9480" width="9.625" style="187" customWidth="1"/>
    <col min="9481" max="9481" width="8.875" style="187" customWidth="1"/>
    <col min="9482" max="9482" width="10.75" style="187" customWidth="1"/>
    <col min="9483" max="9728" width="9" style="187"/>
    <col min="9729" max="9729" width="13.625" style="187" customWidth="1"/>
    <col min="9730" max="9730" width="6" style="187" customWidth="1"/>
    <col min="9731" max="9731" width="7.125" style="187" customWidth="1"/>
    <col min="9732" max="9732" width="10.75" style="187" customWidth="1"/>
    <col min="9733" max="9733" width="9.625" style="187" customWidth="1"/>
    <col min="9734" max="9734" width="10.75" style="187" customWidth="1"/>
    <col min="9735" max="9736" width="9.625" style="187" customWidth="1"/>
    <col min="9737" max="9737" width="8.875" style="187" customWidth="1"/>
    <col min="9738" max="9738" width="10.75" style="187" customWidth="1"/>
    <col min="9739" max="9984" width="9" style="187"/>
    <col min="9985" max="9985" width="13.625" style="187" customWidth="1"/>
    <col min="9986" max="9986" width="6" style="187" customWidth="1"/>
    <col min="9987" max="9987" width="7.125" style="187" customWidth="1"/>
    <col min="9988" max="9988" width="10.75" style="187" customWidth="1"/>
    <col min="9989" max="9989" width="9.625" style="187" customWidth="1"/>
    <col min="9990" max="9990" width="10.75" style="187" customWidth="1"/>
    <col min="9991" max="9992" width="9.625" style="187" customWidth="1"/>
    <col min="9993" max="9993" width="8.875" style="187" customWidth="1"/>
    <col min="9994" max="9994" width="10.75" style="187" customWidth="1"/>
    <col min="9995" max="10240" width="9" style="187"/>
    <col min="10241" max="10241" width="13.625" style="187" customWidth="1"/>
    <col min="10242" max="10242" width="6" style="187" customWidth="1"/>
    <col min="10243" max="10243" width="7.125" style="187" customWidth="1"/>
    <col min="10244" max="10244" width="10.75" style="187" customWidth="1"/>
    <col min="10245" max="10245" width="9.625" style="187" customWidth="1"/>
    <col min="10246" max="10246" width="10.75" style="187" customWidth="1"/>
    <col min="10247" max="10248" width="9.625" style="187" customWidth="1"/>
    <col min="10249" max="10249" width="8.875" style="187" customWidth="1"/>
    <col min="10250" max="10250" width="10.75" style="187" customWidth="1"/>
    <col min="10251" max="10496" width="9" style="187"/>
    <col min="10497" max="10497" width="13.625" style="187" customWidth="1"/>
    <col min="10498" max="10498" width="6" style="187" customWidth="1"/>
    <col min="10499" max="10499" width="7.125" style="187" customWidth="1"/>
    <col min="10500" max="10500" width="10.75" style="187" customWidth="1"/>
    <col min="10501" max="10501" width="9.625" style="187" customWidth="1"/>
    <col min="10502" max="10502" width="10.75" style="187" customWidth="1"/>
    <col min="10503" max="10504" width="9.625" style="187" customWidth="1"/>
    <col min="10505" max="10505" width="8.875" style="187" customWidth="1"/>
    <col min="10506" max="10506" width="10.75" style="187" customWidth="1"/>
    <col min="10507" max="10752" width="9" style="187"/>
    <col min="10753" max="10753" width="13.625" style="187" customWidth="1"/>
    <col min="10754" max="10754" width="6" style="187" customWidth="1"/>
    <col min="10755" max="10755" width="7.125" style="187" customWidth="1"/>
    <col min="10756" max="10756" width="10.75" style="187" customWidth="1"/>
    <col min="10757" max="10757" width="9.625" style="187" customWidth="1"/>
    <col min="10758" max="10758" width="10.75" style="187" customWidth="1"/>
    <col min="10759" max="10760" width="9.625" style="187" customWidth="1"/>
    <col min="10761" max="10761" width="8.875" style="187" customWidth="1"/>
    <col min="10762" max="10762" width="10.75" style="187" customWidth="1"/>
    <col min="10763" max="11008" width="9" style="187"/>
    <col min="11009" max="11009" width="13.625" style="187" customWidth="1"/>
    <col min="11010" max="11010" width="6" style="187" customWidth="1"/>
    <col min="11011" max="11011" width="7.125" style="187" customWidth="1"/>
    <col min="11012" max="11012" width="10.75" style="187" customWidth="1"/>
    <col min="11013" max="11013" width="9.625" style="187" customWidth="1"/>
    <col min="11014" max="11014" width="10.75" style="187" customWidth="1"/>
    <col min="11015" max="11016" width="9.625" style="187" customWidth="1"/>
    <col min="11017" max="11017" width="8.875" style="187" customWidth="1"/>
    <col min="11018" max="11018" width="10.75" style="187" customWidth="1"/>
    <col min="11019" max="11264" width="9" style="187"/>
    <col min="11265" max="11265" width="13.625" style="187" customWidth="1"/>
    <col min="11266" max="11266" width="6" style="187" customWidth="1"/>
    <col min="11267" max="11267" width="7.125" style="187" customWidth="1"/>
    <col min="11268" max="11268" width="10.75" style="187" customWidth="1"/>
    <col min="11269" max="11269" width="9.625" style="187" customWidth="1"/>
    <col min="11270" max="11270" width="10.75" style="187" customWidth="1"/>
    <col min="11271" max="11272" width="9.625" style="187" customWidth="1"/>
    <col min="11273" max="11273" width="8.875" style="187" customWidth="1"/>
    <col min="11274" max="11274" width="10.75" style="187" customWidth="1"/>
    <col min="11275" max="11520" width="9" style="187"/>
    <col min="11521" max="11521" width="13.625" style="187" customWidth="1"/>
    <col min="11522" max="11522" width="6" style="187" customWidth="1"/>
    <col min="11523" max="11523" width="7.125" style="187" customWidth="1"/>
    <col min="11524" max="11524" width="10.75" style="187" customWidth="1"/>
    <col min="11525" max="11525" width="9.625" style="187" customWidth="1"/>
    <col min="11526" max="11526" width="10.75" style="187" customWidth="1"/>
    <col min="11527" max="11528" width="9.625" style="187" customWidth="1"/>
    <col min="11529" max="11529" width="8.875" style="187" customWidth="1"/>
    <col min="11530" max="11530" width="10.75" style="187" customWidth="1"/>
    <col min="11531" max="11776" width="9" style="187"/>
    <col min="11777" max="11777" width="13.625" style="187" customWidth="1"/>
    <col min="11778" max="11778" width="6" style="187" customWidth="1"/>
    <col min="11779" max="11779" width="7.125" style="187" customWidth="1"/>
    <col min="11780" max="11780" width="10.75" style="187" customWidth="1"/>
    <col min="11781" max="11781" width="9.625" style="187" customWidth="1"/>
    <col min="11782" max="11782" width="10.75" style="187" customWidth="1"/>
    <col min="11783" max="11784" width="9.625" style="187" customWidth="1"/>
    <col min="11785" max="11785" width="8.875" style="187" customWidth="1"/>
    <col min="11786" max="11786" width="10.75" style="187" customWidth="1"/>
    <col min="11787" max="12032" width="9" style="187"/>
    <col min="12033" max="12033" width="13.625" style="187" customWidth="1"/>
    <col min="12034" max="12034" width="6" style="187" customWidth="1"/>
    <col min="12035" max="12035" width="7.125" style="187" customWidth="1"/>
    <col min="12036" max="12036" width="10.75" style="187" customWidth="1"/>
    <col min="12037" max="12037" width="9.625" style="187" customWidth="1"/>
    <col min="12038" max="12038" width="10.75" style="187" customWidth="1"/>
    <col min="12039" max="12040" width="9.625" style="187" customWidth="1"/>
    <col min="12041" max="12041" width="8.875" style="187" customWidth="1"/>
    <col min="12042" max="12042" width="10.75" style="187" customWidth="1"/>
    <col min="12043" max="12288" width="9" style="187"/>
    <col min="12289" max="12289" width="13.625" style="187" customWidth="1"/>
    <col min="12290" max="12290" width="6" style="187" customWidth="1"/>
    <col min="12291" max="12291" width="7.125" style="187" customWidth="1"/>
    <col min="12292" max="12292" width="10.75" style="187" customWidth="1"/>
    <col min="12293" max="12293" width="9.625" style="187" customWidth="1"/>
    <col min="12294" max="12294" width="10.75" style="187" customWidth="1"/>
    <col min="12295" max="12296" width="9.625" style="187" customWidth="1"/>
    <col min="12297" max="12297" width="8.875" style="187" customWidth="1"/>
    <col min="12298" max="12298" width="10.75" style="187" customWidth="1"/>
    <col min="12299" max="12544" width="9" style="187"/>
    <col min="12545" max="12545" width="13.625" style="187" customWidth="1"/>
    <col min="12546" max="12546" width="6" style="187" customWidth="1"/>
    <col min="12547" max="12547" width="7.125" style="187" customWidth="1"/>
    <col min="12548" max="12548" width="10.75" style="187" customWidth="1"/>
    <col min="12549" max="12549" width="9.625" style="187" customWidth="1"/>
    <col min="12550" max="12550" width="10.75" style="187" customWidth="1"/>
    <col min="12551" max="12552" width="9.625" style="187" customWidth="1"/>
    <col min="12553" max="12553" width="8.875" style="187" customWidth="1"/>
    <col min="12554" max="12554" width="10.75" style="187" customWidth="1"/>
    <col min="12555" max="12800" width="9" style="187"/>
    <col min="12801" max="12801" width="13.625" style="187" customWidth="1"/>
    <col min="12802" max="12802" width="6" style="187" customWidth="1"/>
    <col min="12803" max="12803" width="7.125" style="187" customWidth="1"/>
    <col min="12804" max="12804" width="10.75" style="187" customWidth="1"/>
    <col min="12805" max="12805" width="9.625" style="187" customWidth="1"/>
    <col min="12806" max="12806" width="10.75" style="187" customWidth="1"/>
    <col min="12807" max="12808" width="9.625" style="187" customWidth="1"/>
    <col min="12809" max="12809" width="8.875" style="187" customWidth="1"/>
    <col min="12810" max="12810" width="10.75" style="187" customWidth="1"/>
    <col min="12811" max="13056" width="9" style="187"/>
    <col min="13057" max="13057" width="13.625" style="187" customWidth="1"/>
    <col min="13058" max="13058" width="6" style="187" customWidth="1"/>
    <col min="13059" max="13059" width="7.125" style="187" customWidth="1"/>
    <col min="13060" max="13060" width="10.75" style="187" customWidth="1"/>
    <col min="13061" max="13061" width="9.625" style="187" customWidth="1"/>
    <col min="13062" max="13062" width="10.75" style="187" customWidth="1"/>
    <col min="13063" max="13064" width="9.625" style="187" customWidth="1"/>
    <col min="13065" max="13065" width="8.875" style="187" customWidth="1"/>
    <col min="13066" max="13066" width="10.75" style="187" customWidth="1"/>
    <col min="13067" max="13312" width="9" style="187"/>
    <col min="13313" max="13313" width="13.625" style="187" customWidth="1"/>
    <col min="13314" max="13314" width="6" style="187" customWidth="1"/>
    <col min="13315" max="13315" width="7.125" style="187" customWidth="1"/>
    <col min="13316" max="13316" width="10.75" style="187" customWidth="1"/>
    <col min="13317" max="13317" width="9.625" style="187" customWidth="1"/>
    <col min="13318" max="13318" width="10.75" style="187" customWidth="1"/>
    <col min="13319" max="13320" width="9.625" style="187" customWidth="1"/>
    <col min="13321" max="13321" width="8.875" style="187" customWidth="1"/>
    <col min="13322" max="13322" width="10.75" style="187" customWidth="1"/>
    <col min="13323" max="13568" width="9" style="187"/>
    <col min="13569" max="13569" width="13.625" style="187" customWidth="1"/>
    <col min="13570" max="13570" width="6" style="187" customWidth="1"/>
    <col min="13571" max="13571" width="7.125" style="187" customWidth="1"/>
    <col min="13572" max="13572" width="10.75" style="187" customWidth="1"/>
    <col min="13573" max="13573" width="9.625" style="187" customWidth="1"/>
    <col min="13574" max="13574" width="10.75" style="187" customWidth="1"/>
    <col min="13575" max="13576" width="9.625" style="187" customWidth="1"/>
    <col min="13577" max="13577" width="8.875" style="187" customWidth="1"/>
    <col min="13578" max="13578" width="10.75" style="187" customWidth="1"/>
    <col min="13579" max="13824" width="9" style="187"/>
    <col min="13825" max="13825" width="13.625" style="187" customWidth="1"/>
    <col min="13826" max="13826" width="6" style="187" customWidth="1"/>
    <col min="13827" max="13827" width="7.125" style="187" customWidth="1"/>
    <col min="13828" max="13828" width="10.75" style="187" customWidth="1"/>
    <col min="13829" max="13829" width="9.625" style="187" customWidth="1"/>
    <col min="13830" max="13830" width="10.75" style="187" customWidth="1"/>
    <col min="13831" max="13832" width="9.625" style="187" customWidth="1"/>
    <col min="13833" max="13833" width="8.875" style="187" customWidth="1"/>
    <col min="13834" max="13834" width="10.75" style="187" customWidth="1"/>
    <col min="13835" max="14080" width="9" style="187"/>
    <col min="14081" max="14081" width="13.625" style="187" customWidth="1"/>
    <col min="14082" max="14082" width="6" style="187" customWidth="1"/>
    <col min="14083" max="14083" width="7.125" style="187" customWidth="1"/>
    <col min="14084" max="14084" width="10.75" style="187" customWidth="1"/>
    <col min="14085" max="14085" width="9.625" style="187" customWidth="1"/>
    <col min="14086" max="14086" width="10.75" style="187" customWidth="1"/>
    <col min="14087" max="14088" width="9.625" style="187" customWidth="1"/>
    <col min="14089" max="14089" width="8.875" style="187" customWidth="1"/>
    <col min="14090" max="14090" width="10.75" style="187" customWidth="1"/>
    <col min="14091" max="14336" width="9" style="187"/>
    <col min="14337" max="14337" width="13.625" style="187" customWidth="1"/>
    <col min="14338" max="14338" width="6" style="187" customWidth="1"/>
    <col min="14339" max="14339" width="7.125" style="187" customWidth="1"/>
    <col min="14340" max="14340" width="10.75" style="187" customWidth="1"/>
    <col min="14341" max="14341" width="9.625" style="187" customWidth="1"/>
    <col min="14342" max="14342" width="10.75" style="187" customWidth="1"/>
    <col min="14343" max="14344" width="9.625" style="187" customWidth="1"/>
    <col min="14345" max="14345" width="8.875" style="187" customWidth="1"/>
    <col min="14346" max="14346" width="10.75" style="187" customWidth="1"/>
    <col min="14347" max="14592" width="9" style="187"/>
    <col min="14593" max="14593" width="13.625" style="187" customWidth="1"/>
    <col min="14594" max="14594" width="6" style="187" customWidth="1"/>
    <col min="14595" max="14595" width="7.125" style="187" customWidth="1"/>
    <col min="14596" max="14596" width="10.75" style="187" customWidth="1"/>
    <col min="14597" max="14597" width="9.625" style="187" customWidth="1"/>
    <col min="14598" max="14598" width="10.75" style="187" customWidth="1"/>
    <col min="14599" max="14600" width="9.625" style="187" customWidth="1"/>
    <col min="14601" max="14601" width="8.875" style="187" customWidth="1"/>
    <col min="14602" max="14602" width="10.75" style="187" customWidth="1"/>
    <col min="14603" max="14848" width="9" style="187"/>
    <col min="14849" max="14849" width="13.625" style="187" customWidth="1"/>
    <col min="14850" max="14850" width="6" style="187" customWidth="1"/>
    <col min="14851" max="14851" width="7.125" style="187" customWidth="1"/>
    <col min="14852" max="14852" width="10.75" style="187" customWidth="1"/>
    <col min="14853" max="14853" width="9.625" style="187" customWidth="1"/>
    <col min="14854" max="14854" width="10.75" style="187" customWidth="1"/>
    <col min="14855" max="14856" width="9.625" style="187" customWidth="1"/>
    <col min="14857" max="14857" width="8.875" style="187" customWidth="1"/>
    <col min="14858" max="14858" width="10.75" style="187" customWidth="1"/>
    <col min="14859" max="15104" width="9" style="187"/>
    <col min="15105" max="15105" width="13.625" style="187" customWidth="1"/>
    <col min="15106" max="15106" width="6" style="187" customWidth="1"/>
    <col min="15107" max="15107" width="7.125" style="187" customWidth="1"/>
    <col min="15108" max="15108" width="10.75" style="187" customWidth="1"/>
    <col min="15109" max="15109" width="9.625" style="187" customWidth="1"/>
    <col min="15110" max="15110" width="10.75" style="187" customWidth="1"/>
    <col min="15111" max="15112" width="9.625" style="187" customWidth="1"/>
    <col min="15113" max="15113" width="8.875" style="187" customWidth="1"/>
    <col min="15114" max="15114" width="10.75" style="187" customWidth="1"/>
    <col min="15115" max="15360" width="9" style="187"/>
    <col min="15361" max="15361" width="13.625" style="187" customWidth="1"/>
    <col min="15362" max="15362" width="6" style="187" customWidth="1"/>
    <col min="15363" max="15363" width="7.125" style="187" customWidth="1"/>
    <col min="15364" max="15364" width="10.75" style="187" customWidth="1"/>
    <col min="15365" max="15365" width="9.625" style="187" customWidth="1"/>
    <col min="15366" max="15366" width="10.75" style="187" customWidth="1"/>
    <col min="15367" max="15368" width="9.625" style="187" customWidth="1"/>
    <col min="15369" max="15369" width="8.875" style="187" customWidth="1"/>
    <col min="15370" max="15370" width="10.75" style="187" customWidth="1"/>
    <col min="15371" max="15616" width="9" style="187"/>
    <col min="15617" max="15617" width="13.625" style="187" customWidth="1"/>
    <col min="15618" max="15618" width="6" style="187" customWidth="1"/>
    <col min="15619" max="15619" width="7.125" style="187" customWidth="1"/>
    <col min="15620" max="15620" width="10.75" style="187" customWidth="1"/>
    <col min="15621" max="15621" width="9.625" style="187" customWidth="1"/>
    <col min="15622" max="15622" width="10.75" style="187" customWidth="1"/>
    <col min="15623" max="15624" width="9.625" style="187" customWidth="1"/>
    <col min="15625" max="15625" width="8.875" style="187" customWidth="1"/>
    <col min="15626" max="15626" width="10.75" style="187" customWidth="1"/>
    <col min="15627" max="15872" width="9" style="187"/>
    <col min="15873" max="15873" width="13.625" style="187" customWidth="1"/>
    <col min="15874" max="15874" width="6" style="187" customWidth="1"/>
    <col min="15875" max="15875" width="7.125" style="187" customWidth="1"/>
    <col min="15876" max="15876" width="10.75" style="187" customWidth="1"/>
    <col min="15877" max="15877" width="9.625" style="187" customWidth="1"/>
    <col min="15878" max="15878" width="10.75" style="187" customWidth="1"/>
    <col min="15879" max="15880" width="9.625" style="187" customWidth="1"/>
    <col min="15881" max="15881" width="8.875" style="187" customWidth="1"/>
    <col min="15882" max="15882" width="10.75" style="187" customWidth="1"/>
    <col min="15883" max="16128" width="9" style="187"/>
    <col min="16129" max="16129" width="13.625" style="187" customWidth="1"/>
    <col min="16130" max="16130" width="6" style="187" customWidth="1"/>
    <col min="16131" max="16131" width="7.125" style="187" customWidth="1"/>
    <col min="16132" max="16132" width="10.75" style="187" customWidth="1"/>
    <col min="16133" max="16133" width="9.625" style="187" customWidth="1"/>
    <col min="16134" max="16134" width="10.75" style="187" customWidth="1"/>
    <col min="16135" max="16136" width="9.625" style="187" customWidth="1"/>
    <col min="16137" max="16137" width="8.875" style="187" customWidth="1"/>
    <col min="16138" max="16138" width="10.75" style="187" customWidth="1"/>
    <col min="16139" max="16384" width="9" style="187"/>
  </cols>
  <sheetData>
    <row r="1" spans="1:10" ht="18" customHeight="1">
      <c r="A1" s="330" t="s">
        <v>1211</v>
      </c>
      <c r="B1" s="515"/>
      <c r="C1" s="688"/>
      <c r="D1" s="186"/>
      <c r="E1" s="689"/>
      <c r="F1" s="689"/>
      <c r="G1" s="186"/>
      <c r="H1" s="186"/>
      <c r="I1" s="186"/>
      <c r="J1" s="689"/>
    </row>
    <row r="2" spans="1:10" s="6" customFormat="1" ht="18" customHeight="1">
      <c r="A2" s="323"/>
      <c r="B2" s="323"/>
      <c r="C2" s="257"/>
      <c r="D2" s="690"/>
      <c r="E2" s="691"/>
      <c r="F2" s="337"/>
      <c r="G2" s="690"/>
      <c r="H2" s="690"/>
      <c r="I2" s="690"/>
      <c r="J2" s="10" t="s">
        <v>1212</v>
      </c>
    </row>
    <row r="3" spans="1:10" s="6" customFormat="1" ht="18" customHeight="1">
      <c r="A3" s="1183" t="s">
        <v>1213</v>
      </c>
      <c r="B3" s="1164"/>
      <c r="C3" s="1164"/>
      <c r="D3" s="1164" t="s">
        <v>1214</v>
      </c>
      <c r="E3" s="1164"/>
      <c r="F3" s="1164"/>
      <c r="G3" s="1164" t="s">
        <v>1215</v>
      </c>
      <c r="H3" s="1164"/>
      <c r="I3" s="1164"/>
      <c r="J3" s="1185" t="s">
        <v>267</v>
      </c>
    </row>
    <row r="4" spans="1:10" s="6" customFormat="1" ht="18" customHeight="1">
      <c r="A4" s="1184"/>
      <c r="B4" s="1186"/>
      <c r="C4" s="1186"/>
      <c r="D4" s="328" t="s">
        <v>1216</v>
      </c>
      <c r="E4" s="328" t="s">
        <v>1217</v>
      </c>
      <c r="F4" s="328" t="s">
        <v>60</v>
      </c>
      <c r="G4" s="328" t="s">
        <v>1218</v>
      </c>
      <c r="H4" s="328" t="s">
        <v>1219</v>
      </c>
      <c r="I4" s="328" t="s">
        <v>60</v>
      </c>
      <c r="J4" s="1187"/>
    </row>
    <row r="5" spans="1:10" s="6" customFormat="1" ht="18" customHeight="1">
      <c r="A5" s="544" t="s">
        <v>1220</v>
      </c>
      <c r="B5" s="692" t="s">
        <v>631</v>
      </c>
      <c r="C5" s="249" t="s">
        <v>1221</v>
      </c>
      <c r="D5" s="693">
        <v>578.1</v>
      </c>
      <c r="E5" s="694">
        <v>233.8</v>
      </c>
      <c r="F5" s="694">
        <f>SUM(D5:E5)</f>
        <v>811.90000000000009</v>
      </c>
      <c r="G5" s="694">
        <v>33.6</v>
      </c>
      <c r="H5" s="694">
        <v>85</v>
      </c>
      <c r="I5" s="694">
        <f>SUM(G5:H5)</f>
        <v>118.6</v>
      </c>
      <c r="J5" s="694">
        <f>SUM(F5,I5)</f>
        <v>930.50000000000011</v>
      </c>
    </row>
    <row r="6" spans="1:10" s="6" customFormat="1" ht="18" customHeight="1">
      <c r="A6" s="1325" t="s">
        <v>1222</v>
      </c>
      <c r="B6" s="695" t="s">
        <v>631</v>
      </c>
      <c r="C6" s="634" t="s">
        <v>1223</v>
      </c>
      <c r="D6" s="696">
        <v>423.01</v>
      </c>
      <c r="E6" s="44">
        <v>188.04</v>
      </c>
      <c r="F6" s="44">
        <f>SUM(D6:E6)</f>
        <v>611.04999999999995</v>
      </c>
      <c r="G6" s="664">
        <v>0</v>
      </c>
      <c r="H6" s="664">
        <v>0</v>
      </c>
      <c r="I6" s="664">
        <v>0</v>
      </c>
      <c r="J6" s="664">
        <v>0</v>
      </c>
    </row>
    <row r="7" spans="1:10" s="6" customFormat="1" ht="18" customHeight="1">
      <c r="A7" s="1325"/>
      <c r="B7" s="692" t="s">
        <v>1224</v>
      </c>
      <c r="C7" s="249" t="s">
        <v>1225</v>
      </c>
      <c r="D7" s="697">
        <f>ROUND(D6/D5*100,1)</f>
        <v>73.2</v>
      </c>
      <c r="E7" s="35">
        <f>ROUND(E6/E5*100,1)</f>
        <v>80.400000000000006</v>
      </c>
      <c r="F7" s="35">
        <f>ROUND(F6/F5*100,1)</f>
        <v>75.3</v>
      </c>
      <c r="G7" s="666">
        <v>0</v>
      </c>
      <c r="H7" s="666">
        <v>0</v>
      </c>
      <c r="I7" s="666">
        <v>0</v>
      </c>
      <c r="J7" s="666">
        <v>0</v>
      </c>
    </row>
    <row r="8" spans="1:10" s="6" customFormat="1" ht="18" customHeight="1">
      <c r="A8" s="1325" t="s">
        <v>1226</v>
      </c>
      <c r="B8" s="695" t="s">
        <v>631</v>
      </c>
      <c r="C8" s="634" t="s">
        <v>1227</v>
      </c>
      <c r="D8" s="696">
        <v>385.06</v>
      </c>
      <c r="E8" s="44">
        <v>186.74</v>
      </c>
      <c r="F8" s="44">
        <f>SUM(D8:E8)</f>
        <v>571.79999999999995</v>
      </c>
      <c r="G8" s="44">
        <v>33.6</v>
      </c>
      <c r="H8" s="44">
        <v>85</v>
      </c>
      <c r="I8" s="44">
        <f>SUM(G8:H8)</f>
        <v>118.6</v>
      </c>
      <c r="J8" s="44">
        <f>SUM(F8,I8)</f>
        <v>690.4</v>
      </c>
    </row>
    <row r="9" spans="1:10" s="6" customFormat="1" ht="18" customHeight="1">
      <c r="A9" s="1325"/>
      <c r="B9" s="692" t="s">
        <v>1224</v>
      </c>
      <c r="C9" s="249" t="s">
        <v>1228</v>
      </c>
      <c r="D9" s="697">
        <f t="shared" ref="D9:J9" si="0">ROUND(D8/D5*100,1)</f>
        <v>66.599999999999994</v>
      </c>
      <c r="E9" s="35">
        <f t="shared" si="0"/>
        <v>79.900000000000006</v>
      </c>
      <c r="F9" s="35">
        <f t="shared" si="0"/>
        <v>70.400000000000006</v>
      </c>
      <c r="G9" s="35">
        <f t="shared" si="0"/>
        <v>100</v>
      </c>
      <c r="H9" s="35">
        <f t="shared" si="0"/>
        <v>100</v>
      </c>
      <c r="I9" s="35">
        <f t="shared" si="0"/>
        <v>100</v>
      </c>
      <c r="J9" s="35">
        <f t="shared" si="0"/>
        <v>74.2</v>
      </c>
    </row>
    <row r="10" spans="1:10" s="6" customFormat="1" ht="18" customHeight="1">
      <c r="A10" s="1325"/>
      <c r="B10" s="695" t="s">
        <v>1229</v>
      </c>
      <c r="C10" s="634" t="s">
        <v>1230</v>
      </c>
      <c r="D10" s="674">
        <v>16444</v>
      </c>
      <c r="E10" s="601">
        <v>6804</v>
      </c>
      <c r="F10" s="601">
        <f>SUM(D10:E10)</f>
        <v>23248</v>
      </c>
      <c r="G10" s="601">
        <v>596</v>
      </c>
      <c r="H10" s="601">
        <v>1702</v>
      </c>
      <c r="I10" s="601">
        <f>SUM(G10:H10)</f>
        <v>2298</v>
      </c>
      <c r="J10" s="601">
        <f>SUM(F10,I10)</f>
        <v>25546</v>
      </c>
    </row>
    <row r="11" spans="1:10" s="6" customFormat="1" ht="18" customHeight="1">
      <c r="A11" s="1325"/>
      <c r="B11" s="692" t="s">
        <v>1224</v>
      </c>
      <c r="C11" s="249" t="s">
        <v>1231</v>
      </c>
      <c r="D11" s="698">
        <f t="shared" ref="D11:J11" si="1">ROUND(D10/$J$14*100,1)</f>
        <v>49.2</v>
      </c>
      <c r="E11" s="526">
        <f t="shared" si="1"/>
        <v>20.399999999999999</v>
      </c>
      <c r="F11" s="526">
        <f t="shared" si="1"/>
        <v>69.5</v>
      </c>
      <c r="G11" s="526">
        <f t="shared" si="1"/>
        <v>1.8</v>
      </c>
      <c r="H11" s="526">
        <f t="shared" si="1"/>
        <v>5.0999999999999996</v>
      </c>
      <c r="I11" s="526">
        <f t="shared" si="1"/>
        <v>6.9</v>
      </c>
      <c r="J11" s="526">
        <f t="shared" si="1"/>
        <v>76.400000000000006</v>
      </c>
    </row>
    <row r="12" spans="1:10" s="6" customFormat="1" ht="18" customHeight="1">
      <c r="A12" s="1323" t="s">
        <v>1232</v>
      </c>
      <c r="B12" s="695" t="s">
        <v>1229</v>
      </c>
      <c r="C12" s="634" t="s">
        <v>1233</v>
      </c>
      <c r="D12" s="202">
        <v>15139</v>
      </c>
      <c r="E12" s="46">
        <v>6284</v>
      </c>
      <c r="F12" s="601">
        <f>SUM(D12:E12)</f>
        <v>21423</v>
      </c>
      <c r="G12" s="46">
        <v>579</v>
      </c>
      <c r="H12" s="46">
        <v>1628</v>
      </c>
      <c r="I12" s="46">
        <f>SUM(G12:H12)</f>
        <v>2207</v>
      </c>
      <c r="J12" s="46">
        <f>SUM(F12,I12)</f>
        <v>23630</v>
      </c>
    </row>
    <row r="13" spans="1:10" s="6" customFormat="1" ht="18" customHeight="1">
      <c r="A13" s="1325"/>
      <c r="B13" s="692" t="s">
        <v>1224</v>
      </c>
      <c r="C13" s="249" t="s">
        <v>1234</v>
      </c>
      <c r="D13" s="697">
        <f t="shared" ref="D13:J13" si="2">ROUND(D12/D10*100,1)</f>
        <v>92.1</v>
      </c>
      <c r="E13" s="35">
        <f t="shared" si="2"/>
        <v>92.4</v>
      </c>
      <c r="F13" s="35">
        <f t="shared" si="2"/>
        <v>92.1</v>
      </c>
      <c r="G13" s="35">
        <f t="shared" si="2"/>
        <v>97.1</v>
      </c>
      <c r="H13" s="35">
        <f t="shared" si="2"/>
        <v>95.7</v>
      </c>
      <c r="I13" s="35">
        <f t="shared" si="2"/>
        <v>96</v>
      </c>
      <c r="J13" s="35">
        <f t="shared" si="2"/>
        <v>92.5</v>
      </c>
    </row>
    <row r="14" spans="1:10" s="6" customFormat="1" ht="18" customHeight="1">
      <c r="A14" s="1403" t="s">
        <v>1235</v>
      </c>
      <c r="B14" s="1404"/>
      <c r="C14" s="634" t="s">
        <v>1236</v>
      </c>
      <c r="D14" s="206">
        <v>0</v>
      </c>
      <c r="E14" s="207">
        <v>0</v>
      </c>
      <c r="F14" s="207">
        <v>0</v>
      </c>
      <c r="G14" s="207">
        <v>0</v>
      </c>
      <c r="H14" s="207">
        <v>0</v>
      </c>
      <c r="I14" s="207">
        <v>0</v>
      </c>
      <c r="J14" s="46">
        <v>33431</v>
      </c>
    </row>
    <row r="15" spans="1:10" s="6" customFormat="1" ht="18" customHeight="1">
      <c r="A15" s="1324" t="s">
        <v>1237</v>
      </c>
      <c r="B15" s="1324"/>
      <c r="C15" s="1325"/>
      <c r="D15" s="226">
        <v>6121</v>
      </c>
      <c r="E15" s="31">
        <v>4690</v>
      </c>
      <c r="F15" s="31">
        <f>SUM(D15:E15)</f>
        <v>10811</v>
      </c>
      <c r="G15" s="31">
        <v>244</v>
      </c>
      <c r="H15" s="31">
        <v>672</v>
      </c>
      <c r="I15" s="31">
        <f>SUM(G15:H15)</f>
        <v>916</v>
      </c>
      <c r="J15" s="31">
        <f>SUM(F15,I15)</f>
        <v>11727</v>
      </c>
    </row>
    <row r="16" spans="1:10" s="6" customFormat="1" ht="18" customHeight="1">
      <c r="A16" s="1405" t="s">
        <v>1238</v>
      </c>
      <c r="B16" s="1405"/>
      <c r="C16" s="1406"/>
      <c r="D16" s="699">
        <v>1723990</v>
      </c>
      <c r="E16" s="90">
        <v>690346</v>
      </c>
      <c r="F16" s="90">
        <f>SUM(D16:E16)</f>
        <v>2414336</v>
      </c>
      <c r="G16" s="90">
        <v>54880</v>
      </c>
      <c r="H16" s="90">
        <v>152219</v>
      </c>
      <c r="I16" s="90">
        <f>SUM(G16:H16)</f>
        <v>207099</v>
      </c>
      <c r="J16" s="90">
        <f>SUM(F16,I16)</f>
        <v>2621435</v>
      </c>
    </row>
    <row r="17" spans="1:10" s="6" customFormat="1" ht="16.5" customHeight="1">
      <c r="A17" s="323" t="s">
        <v>1239</v>
      </c>
      <c r="B17" s="323"/>
      <c r="C17" s="323"/>
      <c r="D17" s="324"/>
      <c r="E17" s="324"/>
      <c r="F17" s="324"/>
      <c r="G17" s="324"/>
      <c r="H17" s="324"/>
      <c r="I17" s="324"/>
      <c r="J17" s="324" t="s">
        <v>1240</v>
      </c>
    </row>
    <row r="18" spans="1:10" s="6" customFormat="1" ht="16.5" customHeight="1">
      <c r="A18" s="6" t="s">
        <v>1241</v>
      </c>
    </row>
    <row r="19" spans="1:10" s="6" customFormat="1" ht="18" customHeight="1"/>
    <row r="20" spans="1:10" s="6" customFormat="1" ht="18" customHeight="1"/>
    <row r="21" spans="1:10" s="6" customFormat="1" ht="18" customHeight="1"/>
    <row r="22" spans="1:10" s="6" customFormat="1" ht="18" customHeight="1"/>
    <row r="23" spans="1:10" s="6" customFormat="1" ht="18" customHeight="1"/>
  </sheetData>
  <mergeCells count="10">
    <mergeCell ref="A12:A13"/>
    <mergeCell ref="A14:B14"/>
    <mergeCell ref="A15:C15"/>
    <mergeCell ref="A16:C16"/>
    <mergeCell ref="A3:C4"/>
    <mergeCell ref="D3:F3"/>
    <mergeCell ref="G3:I3"/>
    <mergeCell ref="J3:J4"/>
    <mergeCell ref="A6:A7"/>
    <mergeCell ref="A8:A11"/>
  </mergeCells>
  <phoneticPr fontId="2"/>
  <pageMargins left="0.39370078740157483" right="0.39370078740157483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9"/>
  <dimension ref="A1:G14"/>
  <sheetViews>
    <sheetView zoomScaleNormal="100" workbookViewId="0"/>
  </sheetViews>
  <sheetFormatPr defaultRowHeight="18" customHeight="1"/>
  <cols>
    <col min="1" max="1" width="11" style="187" customWidth="1"/>
    <col min="2" max="2" width="10.25" style="187" customWidth="1"/>
    <col min="3" max="3" width="10.25" style="187" bestFit="1" customWidth="1"/>
    <col min="4" max="4" width="14.125" style="700" bestFit="1" customWidth="1"/>
    <col min="5" max="6" width="8.5" style="187" bestFit="1" customWidth="1"/>
    <col min="7" max="7" width="14.75" style="700" customWidth="1"/>
    <col min="8" max="256" width="9" style="187"/>
    <col min="257" max="257" width="11" style="187" customWidth="1"/>
    <col min="258" max="258" width="10.25" style="187" customWidth="1"/>
    <col min="259" max="259" width="10.25" style="187" bestFit="1" customWidth="1"/>
    <col min="260" max="260" width="14.125" style="187" bestFit="1" customWidth="1"/>
    <col min="261" max="262" width="8.5" style="187" bestFit="1" customWidth="1"/>
    <col min="263" max="263" width="14.75" style="187" customWidth="1"/>
    <col min="264" max="512" width="9" style="187"/>
    <col min="513" max="513" width="11" style="187" customWidth="1"/>
    <col min="514" max="514" width="10.25" style="187" customWidth="1"/>
    <col min="515" max="515" width="10.25" style="187" bestFit="1" customWidth="1"/>
    <col min="516" max="516" width="14.125" style="187" bestFit="1" customWidth="1"/>
    <col min="517" max="518" width="8.5" style="187" bestFit="1" customWidth="1"/>
    <col min="519" max="519" width="14.75" style="187" customWidth="1"/>
    <col min="520" max="768" width="9" style="187"/>
    <col min="769" max="769" width="11" style="187" customWidth="1"/>
    <col min="770" max="770" width="10.25" style="187" customWidth="1"/>
    <col min="771" max="771" width="10.25" style="187" bestFit="1" customWidth="1"/>
    <col min="772" max="772" width="14.125" style="187" bestFit="1" customWidth="1"/>
    <col min="773" max="774" width="8.5" style="187" bestFit="1" customWidth="1"/>
    <col min="775" max="775" width="14.75" style="187" customWidth="1"/>
    <col min="776" max="1024" width="9" style="187"/>
    <col min="1025" max="1025" width="11" style="187" customWidth="1"/>
    <col min="1026" max="1026" width="10.25" style="187" customWidth="1"/>
    <col min="1027" max="1027" width="10.25" style="187" bestFit="1" customWidth="1"/>
    <col min="1028" max="1028" width="14.125" style="187" bestFit="1" customWidth="1"/>
    <col min="1029" max="1030" width="8.5" style="187" bestFit="1" customWidth="1"/>
    <col min="1031" max="1031" width="14.75" style="187" customWidth="1"/>
    <col min="1032" max="1280" width="9" style="187"/>
    <col min="1281" max="1281" width="11" style="187" customWidth="1"/>
    <col min="1282" max="1282" width="10.25" style="187" customWidth="1"/>
    <col min="1283" max="1283" width="10.25" style="187" bestFit="1" customWidth="1"/>
    <col min="1284" max="1284" width="14.125" style="187" bestFit="1" customWidth="1"/>
    <col min="1285" max="1286" width="8.5" style="187" bestFit="1" customWidth="1"/>
    <col min="1287" max="1287" width="14.75" style="187" customWidth="1"/>
    <col min="1288" max="1536" width="9" style="187"/>
    <col min="1537" max="1537" width="11" style="187" customWidth="1"/>
    <col min="1538" max="1538" width="10.25" style="187" customWidth="1"/>
    <col min="1539" max="1539" width="10.25" style="187" bestFit="1" customWidth="1"/>
    <col min="1540" max="1540" width="14.125" style="187" bestFit="1" customWidth="1"/>
    <col min="1541" max="1542" width="8.5" style="187" bestFit="1" customWidth="1"/>
    <col min="1543" max="1543" width="14.75" style="187" customWidth="1"/>
    <col min="1544" max="1792" width="9" style="187"/>
    <col min="1793" max="1793" width="11" style="187" customWidth="1"/>
    <col min="1794" max="1794" width="10.25" style="187" customWidth="1"/>
    <col min="1795" max="1795" width="10.25" style="187" bestFit="1" customWidth="1"/>
    <col min="1796" max="1796" width="14.125" style="187" bestFit="1" customWidth="1"/>
    <col min="1797" max="1798" width="8.5" style="187" bestFit="1" customWidth="1"/>
    <col min="1799" max="1799" width="14.75" style="187" customWidth="1"/>
    <col min="1800" max="2048" width="9" style="187"/>
    <col min="2049" max="2049" width="11" style="187" customWidth="1"/>
    <col min="2050" max="2050" width="10.25" style="187" customWidth="1"/>
    <col min="2051" max="2051" width="10.25" style="187" bestFit="1" customWidth="1"/>
    <col min="2052" max="2052" width="14.125" style="187" bestFit="1" customWidth="1"/>
    <col min="2053" max="2054" width="8.5" style="187" bestFit="1" customWidth="1"/>
    <col min="2055" max="2055" width="14.75" style="187" customWidth="1"/>
    <col min="2056" max="2304" width="9" style="187"/>
    <col min="2305" max="2305" width="11" style="187" customWidth="1"/>
    <col min="2306" max="2306" width="10.25" style="187" customWidth="1"/>
    <col min="2307" max="2307" width="10.25" style="187" bestFit="1" customWidth="1"/>
    <col min="2308" max="2308" width="14.125" style="187" bestFit="1" customWidth="1"/>
    <col min="2309" max="2310" width="8.5" style="187" bestFit="1" customWidth="1"/>
    <col min="2311" max="2311" width="14.75" style="187" customWidth="1"/>
    <col min="2312" max="2560" width="9" style="187"/>
    <col min="2561" max="2561" width="11" style="187" customWidth="1"/>
    <col min="2562" max="2562" width="10.25" style="187" customWidth="1"/>
    <col min="2563" max="2563" width="10.25" style="187" bestFit="1" customWidth="1"/>
    <col min="2564" max="2564" width="14.125" style="187" bestFit="1" customWidth="1"/>
    <col min="2565" max="2566" width="8.5" style="187" bestFit="1" customWidth="1"/>
    <col min="2567" max="2567" width="14.75" style="187" customWidth="1"/>
    <col min="2568" max="2816" width="9" style="187"/>
    <col min="2817" max="2817" width="11" style="187" customWidth="1"/>
    <col min="2818" max="2818" width="10.25" style="187" customWidth="1"/>
    <col min="2819" max="2819" width="10.25" style="187" bestFit="1" customWidth="1"/>
    <col min="2820" max="2820" width="14.125" style="187" bestFit="1" customWidth="1"/>
    <col min="2821" max="2822" width="8.5" style="187" bestFit="1" customWidth="1"/>
    <col min="2823" max="2823" width="14.75" style="187" customWidth="1"/>
    <col min="2824" max="3072" width="9" style="187"/>
    <col min="3073" max="3073" width="11" style="187" customWidth="1"/>
    <col min="3074" max="3074" width="10.25" style="187" customWidth="1"/>
    <col min="3075" max="3075" width="10.25" style="187" bestFit="1" customWidth="1"/>
    <col min="3076" max="3076" width="14.125" style="187" bestFit="1" customWidth="1"/>
    <col min="3077" max="3078" width="8.5" style="187" bestFit="1" customWidth="1"/>
    <col min="3079" max="3079" width="14.75" style="187" customWidth="1"/>
    <col min="3080" max="3328" width="9" style="187"/>
    <col min="3329" max="3329" width="11" style="187" customWidth="1"/>
    <col min="3330" max="3330" width="10.25" style="187" customWidth="1"/>
    <col min="3331" max="3331" width="10.25" style="187" bestFit="1" customWidth="1"/>
    <col min="3332" max="3332" width="14.125" style="187" bestFit="1" customWidth="1"/>
    <col min="3333" max="3334" width="8.5" style="187" bestFit="1" customWidth="1"/>
    <col min="3335" max="3335" width="14.75" style="187" customWidth="1"/>
    <col min="3336" max="3584" width="9" style="187"/>
    <col min="3585" max="3585" width="11" style="187" customWidth="1"/>
    <col min="3586" max="3586" width="10.25" style="187" customWidth="1"/>
    <col min="3587" max="3587" width="10.25" style="187" bestFit="1" customWidth="1"/>
    <col min="3588" max="3588" width="14.125" style="187" bestFit="1" customWidth="1"/>
    <col min="3589" max="3590" width="8.5" style="187" bestFit="1" customWidth="1"/>
    <col min="3591" max="3591" width="14.75" style="187" customWidth="1"/>
    <col min="3592" max="3840" width="9" style="187"/>
    <col min="3841" max="3841" width="11" style="187" customWidth="1"/>
    <col min="3842" max="3842" width="10.25" style="187" customWidth="1"/>
    <col min="3843" max="3843" width="10.25" style="187" bestFit="1" customWidth="1"/>
    <col min="3844" max="3844" width="14.125" style="187" bestFit="1" customWidth="1"/>
    <col min="3845" max="3846" width="8.5" style="187" bestFit="1" customWidth="1"/>
    <col min="3847" max="3847" width="14.75" style="187" customWidth="1"/>
    <col min="3848" max="4096" width="9" style="187"/>
    <col min="4097" max="4097" width="11" style="187" customWidth="1"/>
    <col min="4098" max="4098" width="10.25" style="187" customWidth="1"/>
    <col min="4099" max="4099" width="10.25" style="187" bestFit="1" customWidth="1"/>
    <col min="4100" max="4100" width="14.125" style="187" bestFit="1" customWidth="1"/>
    <col min="4101" max="4102" width="8.5" style="187" bestFit="1" customWidth="1"/>
    <col min="4103" max="4103" width="14.75" style="187" customWidth="1"/>
    <col min="4104" max="4352" width="9" style="187"/>
    <col min="4353" max="4353" width="11" style="187" customWidth="1"/>
    <col min="4354" max="4354" width="10.25" style="187" customWidth="1"/>
    <col min="4355" max="4355" width="10.25" style="187" bestFit="1" customWidth="1"/>
    <col min="4356" max="4356" width="14.125" style="187" bestFit="1" customWidth="1"/>
    <col min="4357" max="4358" width="8.5" style="187" bestFit="1" customWidth="1"/>
    <col min="4359" max="4359" width="14.75" style="187" customWidth="1"/>
    <col min="4360" max="4608" width="9" style="187"/>
    <col min="4609" max="4609" width="11" style="187" customWidth="1"/>
    <col min="4610" max="4610" width="10.25" style="187" customWidth="1"/>
    <col min="4611" max="4611" width="10.25" style="187" bestFit="1" customWidth="1"/>
    <col min="4612" max="4612" width="14.125" style="187" bestFit="1" customWidth="1"/>
    <col min="4613" max="4614" width="8.5" style="187" bestFit="1" customWidth="1"/>
    <col min="4615" max="4615" width="14.75" style="187" customWidth="1"/>
    <col min="4616" max="4864" width="9" style="187"/>
    <col min="4865" max="4865" width="11" style="187" customWidth="1"/>
    <col min="4866" max="4866" width="10.25" style="187" customWidth="1"/>
    <col min="4867" max="4867" width="10.25" style="187" bestFit="1" customWidth="1"/>
    <col min="4868" max="4868" width="14.125" style="187" bestFit="1" customWidth="1"/>
    <col min="4869" max="4870" width="8.5" style="187" bestFit="1" customWidth="1"/>
    <col min="4871" max="4871" width="14.75" style="187" customWidth="1"/>
    <col min="4872" max="5120" width="9" style="187"/>
    <col min="5121" max="5121" width="11" style="187" customWidth="1"/>
    <col min="5122" max="5122" width="10.25" style="187" customWidth="1"/>
    <col min="5123" max="5123" width="10.25" style="187" bestFit="1" customWidth="1"/>
    <col min="5124" max="5124" width="14.125" style="187" bestFit="1" customWidth="1"/>
    <col min="5125" max="5126" width="8.5" style="187" bestFit="1" customWidth="1"/>
    <col min="5127" max="5127" width="14.75" style="187" customWidth="1"/>
    <col min="5128" max="5376" width="9" style="187"/>
    <col min="5377" max="5377" width="11" style="187" customWidth="1"/>
    <col min="5378" max="5378" width="10.25" style="187" customWidth="1"/>
    <col min="5379" max="5379" width="10.25" style="187" bestFit="1" customWidth="1"/>
    <col min="5380" max="5380" width="14.125" style="187" bestFit="1" customWidth="1"/>
    <col min="5381" max="5382" width="8.5" style="187" bestFit="1" customWidth="1"/>
    <col min="5383" max="5383" width="14.75" style="187" customWidth="1"/>
    <col min="5384" max="5632" width="9" style="187"/>
    <col min="5633" max="5633" width="11" style="187" customWidth="1"/>
    <col min="5634" max="5634" width="10.25" style="187" customWidth="1"/>
    <col min="5635" max="5635" width="10.25" style="187" bestFit="1" customWidth="1"/>
    <col min="5636" max="5636" width="14.125" style="187" bestFit="1" customWidth="1"/>
    <col min="5637" max="5638" width="8.5" style="187" bestFit="1" customWidth="1"/>
    <col min="5639" max="5639" width="14.75" style="187" customWidth="1"/>
    <col min="5640" max="5888" width="9" style="187"/>
    <col min="5889" max="5889" width="11" style="187" customWidth="1"/>
    <col min="5890" max="5890" width="10.25" style="187" customWidth="1"/>
    <col min="5891" max="5891" width="10.25" style="187" bestFit="1" customWidth="1"/>
    <col min="5892" max="5892" width="14.125" style="187" bestFit="1" customWidth="1"/>
    <col min="5893" max="5894" width="8.5" style="187" bestFit="1" customWidth="1"/>
    <col min="5895" max="5895" width="14.75" style="187" customWidth="1"/>
    <col min="5896" max="6144" width="9" style="187"/>
    <col min="6145" max="6145" width="11" style="187" customWidth="1"/>
    <col min="6146" max="6146" width="10.25" style="187" customWidth="1"/>
    <col min="6147" max="6147" width="10.25" style="187" bestFit="1" customWidth="1"/>
    <col min="6148" max="6148" width="14.125" style="187" bestFit="1" customWidth="1"/>
    <col min="6149" max="6150" width="8.5" style="187" bestFit="1" customWidth="1"/>
    <col min="6151" max="6151" width="14.75" style="187" customWidth="1"/>
    <col min="6152" max="6400" width="9" style="187"/>
    <col min="6401" max="6401" width="11" style="187" customWidth="1"/>
    <col min="6402" max="6402" width="10.25" style="187" customWidth="1"/>
    <col min="6403" max="6403" width="10.25" style="187" bestFit="1" customWidth="1"/>
    <col min="6404" max="6404" width="14.125" style="187" bestFit="1" customWidth="1"/>
    <col min="6405" max="6406" width="8.5" style="187" bestFit="1" customWidth="1"/>
    <col min="6407" max="6407" width="14.75" style="187" customWidth="1"/>
    <col min="6408" max="6656" width="9" style="187"/>
    <col min="6657" max="6657" width="11" style="187" customWidth="1"/>
    <col min="6658" max="6658" width="10.25" style="187" customWidth="1"/>
    <col min="6659" max="6659" width="10.25" style="187" bestFit="1" customWidth="1"/>
    <col min="6660" max="6660" width="14.125" style="187" bestFit="1" customWidth="1"/>
    <col min="6661" max="6662" width="8.5" style="187" bestFit="1" customWidth="1"/>
    <col min="6663" max="6663" width="14.75" style="187" customWidth="1"/>
    <col min="6664" max="6912" width="9" style="187"/>
    <col min="6913" max="6913" width="11" style="187" customWidth="1"/>
    <col min="6914" max="6914" width="10.25" style="187" customWidth="1"/>
    <col min="6915" max="6915" width="10.25" style="187" bestFit="1" customWidth="1"/>
    <col min="6916" max="6916" width="14.125" style="187" bestFit="1" customWidth="1"/>
    <col min="6917" max="6918" width="8.5" style="187" bestFit="1" customWidth="1"/>
    <col min="6919" max="6919" width="14.75" style="187" customWidth="1"/>
    <col min="6920" max="7168" width="9" style="187"/>
    <col min="7169" max="7169" width="11" style="187" customWidth="1"/>
    <col min="7170" max="7170" width="10.25" style="187" customWidth="1"/>
    <col min="7171" max="7171" width="10.25" style="187" bestFit="1" customWidth="1"/>
    <col min="7172" max="7172" width="14.125" style="187" bestFit="1" customWidth="1"/>
    <col min="7173" max="7174" width="8.5" style="187" bestFit="1" customWidth="1"/>
    <col min="7175" max="7175" width="14.75" style="187" customWidth="1"/>
    <col min="7176" max="7424" width="9" style="187"/>
    <col min="7425" max="7425" width="11" style="187" customWidth="1"/>
    <col min="7426" max="7426" width="10.25" style="187" customWidth="1"/>
    <col min="7427" max="7427" width="10.25" style="187" bestFit="1" customWidth="1"/>
    <col min="7428" max="7428" width="14.125" style="187" bestFit="1" customWidth="1"/>
    <col min="7429" max="7430" width="8.5" style="187" bestFit="1" customWidth="1"/>
    <col min="7431" max="7431" width="14.75" style="187" customWidth="1"/>
    <col min="7432" max="7680" width="9" style="187"/>
    <col min="7681" max="7681" width="11" style="187" customWidth="1"/>
    <col min="7682" max="7682" width="10.25" style="187" customWidth="1"/>
    <col min="7683" max="7683" width="10.25" style="187" bestFit="1" customWidth="1"/>
    <col min="7684" max="7684" width="14.125" style="187" bestFit="1" customWidth="1"/>
    <col min="7685" max="7686" width="8.5" style="187" bestFit="1" customWidth="1"/>
    <col min="7687" max="7687" width="14.75" style="187" customWidth="1"/>
    <col min="7688" max="7936" width="9" style="187"/>
    <col min="7937" max="7937" width="11" style="187" customWidth="1"/>
    <col min="7938" max="7938" width="10.25" style="187" customWidth="1"/>
    <col min="7939" max="7939" width="10.25" style="187" bestFit="1" customWidth="1"/>
    <col min="7940" max="7940" width="14.125" style="187" bestFit="1" customWidth="1"/>
    <col min="7941" max="7942" width="8.5" style="187" bestFit="1" customWidth="1"/>
    <col min="7943" max="7943" width="14.75" style="187" customWidth="1"/>
    <col min="7944" max="8192" width="9" style="187"/>
    <col min="8193" max="8193" width="11" style="187" customWidth="1"/>
    <col min="8194" max="8194" width="10.25" style="187" customWidth="1"/>
    <col min="8195" max="8195" width="10.25" style="187" bestFit="1" customWidth="1"/>
    <col min="8196" max="8196" width="14.125" style="187" bestFit="1" customWidth="1"/>
    <col min="8197" max="8198" width="8.5" style="187" bestFit="1" customWidth="1"/>
    <col min="8199" max="8199" width="14.75" style="187" customWidth="1"/>
    <col min="8200" max="8448" width="9" style="187"/>
    <col min="8449" max="8449" width="11" style="187" customWidth="1"/>
    <col min="8450" max="8450" width="10.25" style="187" customWidth="1"/>
    <col min="8451" max="8451" width="10.25" style="187" bestFit="1" customWidth="1"/>
    <col min="8452" max="8452" width="14.125" style="187" bestFit="1" customWidth="1"/>
    <col min="8453" max="8454" width="8.5" style="187" bestFit="1" customWidth="1"/>
    <col min="8455" max="8455" width="14.75" style="187" customWidth="1"/>
    <col min="8456" max="8704" width="9" style="187"/>
    <col min="8705" max="8705" width="11" style="187" customWidth="1"/>
    <col min="8706" max="8706" width="10.25" style="187" customWidth="1"/>
    <col min="8707" max="8707" width="10.25" style="187" bestFit="1" customWidth="1"/>
    <col min="8708" max="8708" width="14.125" style="187" bestFit="1" customWidth="1"/>
    <col min="8709" max="8710" width="8.5" style="187" bestFit="1" customWidth="1"/>
    <col min="8711" max="8711" width="14.75" style="187" customWidth="1"/>
    <col min="8712" max="8960" width="9" style="187"/>
    <col min="8961" max="8961" width="11" style="187" customWidth="1"/>
    <col min="8962" max="8962" width="10.25" style="187" customWidth="1"/>
    <col min="8963" max="8963" width="10.25" style="187" bestFit="1" customWidth="1"/>
    <col min="8964" max="8964" width="14.125" style="187" bestFit="1" customWidth="1"/>
    <col min="8965" max="8966" width="8.5" style="187" bestFit="1" customWidth="1"/>
    <col min="8967" max="8967" width="14.75" style="187" customWidth="1"/>
    <col min="8968" max="9216" width="9" style="187"/>
    <col min="9217" max="9217" width="11" style="187" customWidth="1"/>
    <col min="9218" max="9218" width="10.25" style="187" customWidth="1"/>
    <col min="9219" max="9219" width="10.25" style="187" bestFit="1" customWidth="1"/>
    <col min="9220" max="9220" width="14.125" style="187" bestFit="1" customWidth="1"/>
    <col min="9221" max="9222" width="8.5" style="187" bestFit="1" customWidth="1"/>
    <col min="9223" max="9223" width="14.75" style="187" customWidth="1"/>
    <col min="9224" max="9472" width="9" style="187"/>
    <col min="9473" max="9473" width="11" style="187" customWidth="1"/>
    <col min="9474" max="9474" width="10.25" style="187" customWidth="1"/>
    <col min="9475" max="9475" width="10.25" style="187" bestFit="1" customWidth="1"/>
    <col min="9476" max="9476" width="14.125" style="187" bestFit="1" customWidth="1"/>
    <col min="9477" max="9478" width="8.5" style="187" bestFit="1" customWidth="1"/>
    <col min="9479" max="9479" width="14.75" style="187" customWidth="1"/>
    <col min="9480" max="9728" width="9" style="187"/>
    <col min="9729" max="9729" width="11" style="187" customWidth="1"/>
    <col min="9730" max="9730" width="10.25" style="187" customWidth="1"/>
    <col min="9731" max="9731" width="10.25" style="187" bestFit="1" customWidth="1"/>
    <col min="9732" max="9732" width="14.125" style="187" bestFit="1" customWidth="1"/>
    <col min="9733" max="9734" width="8.5" style="187" bestFit="1" customWidth="1"/>
    <col min="9735" max="9735" width="14.75" style="187" customWidth="1"/>
    <col min="9736" max="9984" width="9" style="187"/>
    <col min="9985" max="9985" width="11" style="187" customWidth="1"/>
    <col min="9986" max="9986" width="10.25" style="187" customWidth="1"/>
    <col min="9987" max="9987" width="10.25" style="187" bestFit="1" customWidth="1"/>
    <col min="9988" max="9988" width="14.125" style="187" bestFit="1" customWidth="1"/>
    <col min="9989" max="9990" width="8.5" style="187" bestFit="1" customWidth="1"/>
    <col min="9991" max="9991" width="14.75" style="187" customWidth="1"/>
    <col min="9992" max="10240" width="9" style="187"/>
    <col min="10241" max="10241" width="11" style="187" customWidth="1"/>
    <col min="10242" max="10242" width="10.25" style="187" customWidth="1"/>
    <col min="10243" max="10243" width="10.25" style="187" bestFit="1" customWidth="1"/>
    <col min="10244" max="10244" width="14.125" style="187" bestFit="1" customWidth="1"/>
    <col min="10245" max="10246" width="8.5" style="187" bestFit="1" customWidth="1"/>
    <col min="10247" max="10247" width="14.75" style="187" customWidth="1"/>
    <col min="10248" max="10496" width="9" style="187"/>
    <col min="10497" max="10497" width="11" style="187" customWidth="1"/>
    <col min="10498" max="10498" width="10.25" style="187" customWidth="1"/>
    <col min="10499" max="10499" width="10.25" style="187" bestFit="1" customWidth="1"/>
    <col min="10500" max="10500" width="14.125" style="187" bestFit="1" customWidth="1"/>
    <col min="10501" max="10502" width="8.5" style="187" bestFit="1" customWidth="1"/>
    <col min="10503" max="10503" width="14.75" style="187" customWidth="1"/>
    <col min="10504" max="10752" width="9" style="187"/>
    <col min="10753" max="10753" width="11" style="187" customWidth="1"/>
    <col min="10754" max="10754" width="10.25" style="187" customWidth="1"/>
    <col min="10755" max="10755" width="10.25" style="187" bestFit="1" customWidth="1"/>
    <col min="10756" max="10756" width="14.125" style="187" bestFit="1" customWidth="1"/>
    <col min="10757" max="10758" width="8.5" style="187" bestFit="1" customWidth="1"/>
    <col min="10759" max="10759" width="14.75" style="187" customWidth="1"/>
    <col min="10760" max="11008" width="9" style="187"/>
    <col min="11009" max="11009" width="11" style="187" customWidth="1"/>
    <col min="11010" max="11010" width="10.25" style="187" customWidth="1"/>
    <col min="11011" max="11011" width="10.25" style="187" bestFit="1" customWidth="1"/>
    <col min="11012" max="11012" width="14.125" style="187" bestFit="1" customWidth="1"/>
    <col min="11013" max="11014" width="8.5" style="187" bestFit="1" customWidth="1"/>
    <col min="11015" max="11015" width="14.75" style="187" customWidth="1"/>
    <col min="11016" max="11264" width="9" style="187"/>
    <col min="11265" max="11265" width="11" style="187" customWidth="1"/>
    <col min="11266" max="11266" width="10.25" style="187" customWidth="1"/>
    <col min="11267" max="11267" width="10.25" style="187" bestFit="1" customWidth="1"/>
    <col min="11268" max="11268" width="14.125" style="187" bestFit="1" customWidth="1"/>
    <col min="11269" max="11270" width="8.5" style="187" bestFit="1" customWidth="1"/>
    <col min="11271" max="11271" width="14.75" style="187" customWidth="1"/>
    <col min="11272" max="11520" width="9" style="187"/>
    <col min="11521" max="11521" width="11" style="187" customWidth="1"/>
    <col min="11522" max="11522" width="10.25" style="187" customWidth="1"/>
    <col min="11523" max="11523" width="10.25" style="187" bestFit="1" customWidth="1"/>
    <col min="11524" max="11524" width="14.125" style="187" bestFit="1" customWidth="1"/>
    <col min="11525" max="11526" width="8.5" style="187" bestFit="1" customWidth="1"/>
    <col min="11527" max="11527" width="14.75" style="187" customWidth="1"/>
    <col min="11528" max="11776" width="9" style="187"/>
    <col min="11777" max="11777" width="11" style="187" customWidth="1"/>
    <col min="11778" max="11778" width="10.25" style="187" customWidth="1"/>
    <col min="11779" max="11779" width="10.25" style="187" bestFit="1" customWidth="1"/>
    <col min="11780" max="11780" width="14.125" style="187" bestFit="1" customWidth="1"/>
    <col min="11781" max="11782" width="8.5" style="187" bestFit="1" customWidth="1"/>
    <col min="11783" max="11783" width="14.75" style="187" customWidth="1"/>
    <col min="11784" max="12032" width="9" style="187"/>
    <col min="12033" max="12033" width="11" style="187" customWidth="1"/>
    <col min="12034" max="12034" width="10.25" style="187" customWidth="1"/>
    <col min="12035" max="12035" width="10.25" style="187" bestFit="1" customWidth="1"/>
    <col min="12036" max="12036" width="14.125" style="187" bestFit="1" customWidth="1"/>
    <col min="12037" max="12038" width="8.5" style="187" bestFit="1" customWidth="1"/>
    <col min="12039" max="12039" width="14.75" style="187" customWidth="1"/>
    <col min="12040" max="12288" width="9" style="187"/>
    <col min="12289" max="12289" width="11" style="187" customWidth="1"/>
    <col min="12290" max="12290" width="10.25" style="187" customWidth="1"/>
    <col min="12291" max="12291" width="10.25" style="187" bestFit="1" customWidth="1"/>
    <col min="12292" max="12292" width="14.125" style="187" bestFit="1" customWidth="1"/>
    <col min="12293" max="12294" width="8.5" style="187" bestFit="1" customWidth="1"/>
    <col min="12295" max="12295" width="14.75" style="187" customWidth="1"/>
    <col min="12296" max="12544" width="9" style="187"/>
    <col min="12545" max="12545" width="11" style="187" customWidth="1"/>
    <col min="12546" max="12546" width="10.25" style="187" customWidth="1"/>
    <col min="12547" max="12547" width="10.25" style="187" bestFit="1" customWidth="1"/>
    <col min="12548" max="12548" width="14.125" style="187" bestFit="1" customWidth="1"/>
    <col min="12549" max="12550" width="8.5" style="187" bestFit="1" customWidth="1"/>
    <col min="12551" max="12551" width="14.75" style="187" customWidth="1"/>
    <col min="12552" max="12800" width="9" style="187"/>
    <col min="12801" max="12801" width="11" style="187" customWidth="1"/>
    <col min="12802" max="12802" width="10.25" style="187" customWidth="1"/>
    <col min="12803" max="12803" width="10.25" style="187" bestFit="1" customWidth="1"/>
    <col min="12804" max="12804" width="14.125" style="187" bestFit="1" customWidth="1"/>
    <col min="12805" max="12806" width="8.5" style="187" bestFit="1" customWidth="1"/>
    <col min="12807" max="12807" width="14.75" style="187" customWidth="1"/>
    <col min="12808" max="13056" width="9" style="187"/>
    <col min="13057" max="13057" width="11" style="187" customWidth="1"/>
    <col min="13058" max="13058" width="10.25" style="187" customWidth="1"/>
    <col min="13059" max="13059" width="10.25" style="187" bestFit="1" customWidth="1"/>
    <col min="13060" max="13060" width="14.125" style="187" bestFit="1" customWidth="1"/>
    <col min="13061" max="13062" width="8.5" style="187" bestFit="1" customWidth="1"/>
    <col min="13063" max="13063" width="14.75" style="187" customWidth="1"/>
    <col min="13064" max="13312" width="9" style="187"/>
    <col min="13313" max="13313" width="11" style="187" customWidth="1"/>
    <col min="13314" max="13314" width="10.25" style="187" customWidth="1"/>
    <col min="13315" max="13315" width="10.25" style="187" bestFit="1" customWidth="1"/>
    <col min="13316" max="13316" width="14.125" style="187" bestFit="1" customWidth="1"/>
    <col min="13317" max="13318" width="8.5" style="187" bestFit="1" customWidth="1"/>
    <col min="13319" max="13319" width="14.75" style="187" customWidth="1"/>
    <col min="13320" max="13568" width="9" style="187"/>
    <col min="13569" max="13569" width="11" style="187" customWidth="1"/>
    <col min="13570" max="13570" width="10.25" style="187" customWidth="1"/>
    <col min="13571" max="13571" width="10.25" style="187" bestFit="1" customWidth="1"/>
    <col min="13572" max="13572" width="14.125" style="187" bestFit="1" customWidth="1"/>
    <col min="13573" max="13574" width="8.5" style="187" bestFit="1" customWidth="1"/>
    <col min="13575" max="13575" width="14.75" style="187" customWidth="1"/>
    <col min="13576" max="13824" width="9" style="187"/>
    <col min="13825" max="13825" width="11" style="187" customWidth="1"/>
    <col min="13826" max="13826" width="10.25" style="187" customWidth="1"/>
    <col min="13827" max="13827" width="10.25" style="187" bestFit="1" customWidth="1"/>
    <col min="13828" max="13828" width="14.125" style="187" bestFit="1" customWidth="1"/>
    <col min="13829" max="13830" width="8.5" style="187" bestFit="1" customWidth="1"/>
    <col min="13831" max="13831" width="14.75" style="187" customWidth="1"/>
    <col min="13832" max="14080" width="9" style="187"/>
    <col min="14081" max="14081" width="11" style="187" customWidth="1"/>
    <col min="14082" max="14082" width="10.25" style="187" customWidth="1"/>
    <col min="14083" max="14083" width="10.25" style="187" bestFit="1" customWidth="1"/>
    <col min="14084" max="14084" width="14.125" style="187" bestFit="1" customWidth="1"/>
    <col min="14085" max="14086" width="8.5" style="187" bestFit="1" customWidth="1"/>
    <col min="14087" max="14087" width="14.75" style="187" customWidth="1"/>
    <col min="14088" max="14336" width="9" style="187"/>
    <col min="14337" max="14337" width="11" style="187" customWidth="1"/>
    <col min="14338" max="14338" width="10.25" style="187" customWidth="1"/>
    <col min="14339" max="14339" width="10.25" style="187" bestFit="1" customWidth="1"/>
    <col min="14340" max="14340" width="14.125" style="187" bestFit="1" customWidth="1"/>
    <col min="14341" max="14342" width="8.5" style="187" bestFit="1" customWidth="1"/>
    <col min="14343" max="14343" width="14.75" style="187" customWidth="1"/>
    <col min="14344" max="14592" width="9" style="187"/>
    <col min="14593" max="14593" width="11" style="187" customWidth="1"/>
    <col min="14594" max="14594" width="10.25" style="187" customWidth="1"/>
    <col min="14595" max="14595" width="10.25" style="187" bestFit="1" customWidth="1"/>
    <col min="14596" max="14596" width="14.125" style="187" bestFit="1" customWidth="1"/>
    <col min="14597" max="14598" width="8.5" style="187" bestFit="1" customWidth="1"/>
    <col min="14599" max="14599" width="14.75" style="187" customWidth="1"/>
    <col min="14600" max="14848" width="9" style="187"/>
    <col min="14849" max="14849" width="11" style="187" customWidth="1"/>
    <col min="14850" max="14850" width="10.25" style="187" customWidth="1"/>
    <col min="14851" max="14851" width="10.25" style="187" bestFit="1" customWidth="1"/>
    <col min="14852" max="14852" width="14.125" style="187" bestFit="1" customWidth="1"/>
    <col min="14853" max="14854" width="8.5" style="187" bestFit="1" customWidth="1"/>
    <col min="14855" max="14855" width="14.75" style="187" customWidth="1"/>
    <col min="14856" max="15104" width="9" style="187"/>
    <col min="15105" max="15105" width="11" style="187" customWidth="1"/>
    <col min="15106" max="15106" width="10.25" style="187" customWidth="1"/>
    <col min="15107" max="15107" width="10.25" style="187" bestFit="1" customWidth="1"/>
    <col min="15108" max="15108" width="14.125" style="187" bestFit="1" customWidth="1"/>
    <col min="15109" max="15110" width="8.5" style="187" bestFit="1" customWidth="1"/>
    <col min="15111" max="15111" width="14.75" style="187" customWidth="1"/>
    <col min="15112" max="15360" width="9" style="187"/>
    <col min="15361" max="15361" width="11" style="187" customWidth="1"/>
    <col min="15362" max="15362" width="10.25" style="187" customWidth="1"/>
    <col min="15363" max="15363" width="10.25" style="187" bestFit="1" customWidth="1"/>
    <col min="15364" max="15364" width="14.125" style="187" bestFit="1" customWidth="1"/>
    <col min="15365" max="15366" width="8.5" style="187" bestFit="1" customWidth="1"/>
    <col min="15367" max="15367" width="14.75" style="187" customWidth="1"/>
    <col min="15368" max="15616" width="9" style="187"/>
    <col min="15617" max="15617" width="11" style="187" customWidth="1"/>
    <col min="15618" max="15618" width="10.25" style="187" customWidth="1"/>
    <col min="15619" max="15619" width="10.25" style="187" bestFit="1" customWidth="1"/>
    <col min="15620" max="15620" width="14.125" style="187" bestFit="1" customWidth="1"/>
    <col min="15621" max="15622" width="8.5" style="187" bestFit="1" customWidth="1"/>
    <col min="15623" max="15623" width="14.75" style="187" customWidth="1"/>
    <col min="15624" max="15872" width="9" style="187"/>
    <col min="15873" max="15873" width="11" style="187" customWidth="1"/>
    <col min="15874" max="15874" width="10.25" style="187" customWidth="1"/>
    <col min="15875" max="15875" width="10.25" style="187" bestFit="1" customWidth="1"/>
    <col min="15876" max="15876" width="14.125" style="187" bestFit="1" customWidth="1"/>
    <col min="15877" max="15878" width="8.5" style="187" bestFit="1" customWidth="1"/>
    <col min="15879" max="15879" width="14.75" style="187" customWidth="1"/>
    <col min="15880" max="16128" width="9" style="187"/>
    <col min="16129" max="16129" width="11" style="187" customWidth="1"/>
    <col min="16130" max="16130" width="10.25" style="187" customWidth="1"/>
    <col min="16131" max="16131" width="10.25" style="187" bestFit="1" customWidth="1"/>
    <col min="16132" max="16132" width="14.125" style="187" bestFit="1" customWidth="1"/>
    <col min="16133" max="16134" width="8.5" style="187" bestFit="1" customWidth="1"/>
    <col min="16135" max="16135" width="14.75" style="187" customWidth="1"/>
    <col min="16136" max="16384" width="9" style="187"/>
  </cols>
  <sheetData>
    <row r="1" spans="1:7" ht="18" customHeight="1">
      <c r="A1" s="3" t="s">
        <v>1242</v>
      </c>
    </row>
    <row r="2" spans="1:7" s="6" customFormat="1" ht="18" customHeight="1">
      <c r="D2" s="701"/>
      <c r="G2" s="702" t="s">
        <v>1243</v>
      </c>
    </row>
    <row r="3" spans="1:7" s="6" customFormat="1" ht="18" customHeight="1">
      <c r="A3" s="325" t="s">
        <v>956</v>
      </c>
      <c r="B3" s="319" t="s">
        <v>1244</v>
      </c>
      <c r="C3" s="319" t="s">
        <v>1245</v>
      </c>
      <c r="D3" s="703" t="s">
        <v>1246</v>
      </c>
      <c r="E3" s="319" t="s">
        <v>1247</v>
      </c>
      <c r="F3" s="319" t="s">
        <v>1248</v>
      </c>
      <c r="G3" s="704" t="s">
        <v>1249</v>
      </c>
    </row>
    <row r="4" spans="1:7" s="6" customFormat="1" ht="18" customHeight="1">
      <c r="A4" s="314" t="s">
        <v>1250</v>
      </c>
      <c r="B4" s="705">
        <v>14665</v>
      </c>
      <c r="C4" s="706">
        <v>4571</v>
      </c>
      <c r="D4" s="663">
        <f>+C4/B4*100</f>
        <v>31.169451073985684</v>
      </c>
      <c r="E4" s="706">
        <v>33496</v>
      </c>
      <c r="F4" s="706">
        <v>7307</v>
      </c>
      <c r="G4" s="663">
        <f>+F4/E4*100</f>
        <v>21.814545020300933</v>
      </c>
    </row>
    <row r="5" spans="1:7" s="6" customFormat="1" ht="18" customHeight="1">
      <c r="A5" s="43" t="s">
        <v>1251</v>
      </c>
      <c r="B5" s="674">
        <v>14832</v>
      </c>
      <c r="C5" s="601">
        <v>4454</v>
      </c>
      <c r="D5" s="664">
        <f>+C5/B5*100</f>
        <v>30.029665587918014</v>
      </c>
      <c r="E5" s="601">
        <v>33546</v>
      </c>
      <c r="F5" s="601">
        <v>7002</v>
      </c>
      <c r="G5" s="664">
        <f>+F5/E5*100</f>
        <v>20.872831336075837</v>
      </c>
    </row>
    <row r="6" spans="1:7" s="6" customFormat="1" ht="18" customHeight="1">
      <c r="A6" s="32" t="s">
        <v>1252</v>
      </c>
      <c r="B6" s="672">
        <v>15012</v>
      </c>
      <c r="C6" s="599">
        <v>4380</v>
      </c>
      <c r="D6" s="666">
        <f>+C6/B6*100</f>
        <v>29.176658673061549</v>
      </c>
      <c r="E6" s="599">
        <v>33494</v>
      </c>
      <c r="F6" s="599">
        <v>6817</v>
      </c>
      <c r="G6" s="666">
        <f>+F6/E6*100</f>
        <v>20.352899026691347</v>
      </c>
    </row>
    <row r="7" spans="1:7" s="6" customFormat="1" ht="18" customHeight="1">
      <c r="A7" s="43" t="s">
        <v>50</v>
      </c>
      <c r="B7" s="674">
        <v>15170</v>
      </c>
      <c r="C7" s="601">
        <v>4382</v>
      </c>
      <c r="D7" s="664">
        <f>+C7/B7*100</f>
        <v>28.885959129861572</v>
      </c>
      <c r="E7" s="601">
        <v>33434</v>
      </c>
      <c r="F7" s="601">
        <v>6750</v>
      </c>
      <c r="G7" s="664">
        <f>+F7/E7*100</f>
        <v>20.189029132021297</v>
      </c>
    </row>
    <row r="8" spans="1:7" s="6" customFormat="1" ht="18" customHeight="1">
      <c r="A8" s="36" t="s">
        <v>1253</v>
      </c>
      <c r="B8" s="676">
        <v>15394</v>
      </c>
      <c r="C8" s="604">
        <v>4425</v>
      </c>
      <c r="D8" s="667">
        <f>+C8/B8*100</f>
        <v>28.744965571001689</v>
      </c>
      <c r="E8" s="604">
        <v>33431</v>
      </c>
      <c r="F8" s="604">
        <v>6751</v>
      </c>
      <c r="G8" s="667">
        <f>+F8/E8*100</f>
        <v>20.193832072028954</v>
      </c>
    </row>
    <row r="9" spans="1:7" s="6" customFormat="1" ht="16.5" customHeight="1">
      <c r="A9" s="40" t="s">
        <v>1254</v>
      </c>
      <c r="D9" s="701"/>
      <c r="G9" s="702" t="s">
        <v>1255</v>
      </c>
    </row>
    <row r="10" spans="1:7" s="6" customFormat="1" ht="16.5" customHeight="1">
      <c r="A10" s="40" t="s">
        <v>1256</v>
      </c>
      <c r="D10" s="701"/>
      <c r="G10" s="701"/>
    </row>
    <row r="11" spans="1:7" s="6" customFormat="1" ht="18" customHeight="1">
      <c r="D11" s="701"/>
      <c r="G11" s="701"/>
    </row>
    <row r="12" spans="1:7" s="6" customFormat="1" ht="18" customHeight="1">
      <c r="D12" s="701"/>
      <c r="G12" s="701"/>
    </row>
    <row r="13" spans="1:7" s="6" customFormat="1" ht="18" customHeight="1">
      <c r="D13" s="701"/>
      <c r="G13" s="701"/>
    </row>
    <row r="14" spans="1:7" s="6" customFormat="1" ht="18" customHeight="1">
      <c r="D14" s="701"/>
      <c r="G14" s="701"/>
    </row>
  </sheetData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/>
  <dimension ref="A1:F14"/>
  <sheetViews>
    <sheetView workbookViewId="0"/>
  </sheetViews>
  <sheetFormatPr defaultRowHeight="18" customHeight="1"/>
  <cols>
    <col min="1" max="1" width="11.25" style="187" customWidth="1"/>
    <col min="2" max="3" width="13.125" style="187" bestFit="1" customWidth="1"/>
    <col min="4" max="4" width="8" style="187" customWidth="1"/>
    <col min="5" max="6" width="19.875" style="187" customWidth="1"/>
    <col min="7" max="16384" width="9" style="187"/>
  </cols>
  <sheetData>
    <row r="1" spans="1:6" ht="18" customHeight="1">
      <c r="A1" s="1189" t="s">
        <v>1257</v>
      </c>
      <c r="B1" s="1189"/>
      <c r="C1" s="1189"/>
      <c r="D1" s="1189"/>
      <c r="E1" s="1189"/>
      <c r="F1" s="1189"/>
    </row>
    <row r="2" spans="1:6" s="6" customFormat="1" ht="18" customHeight="1">
      <c r="A2" s="323"/>
      <c r="B2" s="323"/>
      <c r="C2" s="323"/>
      <c r="D2" s="323"/>
      <c r="E2" s="323"/>
      <c r="F2" s="324" t="s">
        <v>1258</v>
      </c>
    </row>
    <row r="3" spans="1:6" s="6" customFormat="1" ht="18" customHeight="1">
      <c r="A3" s="325" t="s">
        <v>956</v>
      </c>
      <c r="B3" s="319" t="s">
        <v>1259</v>
      </c>
      <c r="C3" s="319" t="s">
        <v>1260</v>
      </c>
      <c r="D3" s="319" t="s">
        <v>1261</v>
      </c>
      <c r="E3" s="317" t="s">
        <v>1262</v>
      </c>
      <c r="F3" s="318" t="s">
        <v>1263</v>
      </c>
    </row>
    <row r="4" spans="1:6" s="6" customFormat="1" ht="18" customHeight="1">
      <c r="A4" s="314" t="s">
        <v>47</v>
      </c>
      <c r="B4" s="599">
        <v>845285335</v>
      </c>
      <c r="C4" s="599">
        <v>725221625</v>
      </c>
      <c r="D4" s="707">
        <f>C4/B4</f>
        <v>0.85796073227746228</v>
      </c>
      <c r="E4" s="599">
        <v>184923</v>
      </c>
      <c r="F4" s="599">
        <v>115681</v>
      </c>
    </row>
    <row r="5" spans="1:6" s="6" customFormat="1" ht="18" customHeight="1">
      <c r="A5" s="43" t="s">
        <v>48</v>
      </c>
      <c r="B5" s="601">
        <v>782176845</v>
      </c>
      <c r="C5" s="601">
        <v>678777624</v>
      </c>
      <c r="D5" s="708">
        <f t="shared" ref="D5:D8" si="0">C5/B5</f>
        <v>0.86780582721034139</v>
      </c>
      <c r="E5" s="601">
        <v>175612</v>
      </c>
      <c r="F5" s="601">
        <v>111707</v>
      </c>
    </row>
    <row r="6" spans="1:6" s="6" customFormat="1" ht="18" customHeight="1">
      <c r="A6" s="32" t="s">
        <v>49</v>
      </c>
      <c r="B6" s="599">
        <v>686334347</v>
      </c>
      <c r="C6" s="599">
        <v>607327397</v>
      </c>
      <c r="D6" s="707">
        <f t="shared" si="0"/>
        <v>0.88488562411987226</v>
      </c>
      <c r="E6" s="599">
        <v>156697</v>
      </c>
      <c r="F6" s="599">
        <v>100679</v>
      </c>
    </row>
    <row r="7" spans="1:6" s="6" customFormat="1" ht="18" customHeight="1">
      <c r="A7" s="43" t="s">
        <v>50</v>
      </c>
      <c r="B7" s="601">
        <v>634611653</v>
      </c>
      <c r="C7" s="601">
        <v>572286796</v>
      </c>
      <c r="D7" s="708">
        <f t="shared" si="0"/>
        <v>0.90179055694081312</v>
      </c>
      <c r="E7" s="601">
        <v>144822</v>
      </c>
      <c r="F7" s="601">
        <v>94016</v>
      </c>
    </row>
    <row r="8" spans="1:6" s="6" customFormat="1" ht="18" customHeight="1">
      <c r="A8" s="709" t="s">
        <v>1264</v>
      </c>
      <c r="B8" s="710">
        <v>623999574</v>
      </c>
      <c r="C8" s="710">
        <v>576457378</v>
      </c>
      <c r="D8" s="711">
        <f t="shared" si="0"/>
        <v>0.92381053131936919</v>
      </c>
      <c r="E8" s="710">
        <v>141016</v>
      </c>
      <c r="F8" s="710">
        <v>92430</v>
      </c>
    </row>
    <row r="9" spans="1:6" s="6" customFormat="1" ht="18" customHeight="1">
      <c r="A9" s="66"/>
      <c r="F9" s="10" t="s">
        <v>1265</v>
      </c>
    </row>
    <row r="10" spans="1:6" s="6" customFormat="1" ht="18" customHeight="1"/>
    <row r="11" spans="1:6" s="6" customFormat="1" ht="18" customHeight="1"/>
    <row r="12" spans="1:6" s="6" customFormat="1" ht="18" customHeight="1"/>
    <row r="13" spans="1:6" s="6" customFormat="1" ht="18" customHeight="1"/>
    <row r="14" spans="1:6" s="6" customFormat="1" ht="18" customHeight="1"/>
  </sheetData>
  <mergeCells count="1">
    <mergeCell ref="A1:F1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1"/>
  <dimension ref="A1:M26"/>
  <sheetViews>
    <sheetView zoomScaleNormal="100" workbookViewId="0"/>
  </sheetViews>
  <sheetFormatPr defaultRowHeight="18" customHeight="1"/>
  <cols>
    <col min="1" max="1" width="9.875" style="187" customWidth="1"/>
    <col min="2" max="2" width="5" style="187" bestFit="1" customWidth="1"/>
    <col min="3" max="3" width="8.875" style="187" customWidth="1"/>
    <col min="4" max="4" width="7" style="187" customWidth="1"/>
    <col min="5" max="5" width="7.125" style="187" customWidth="1"/>
    <col min="6" max="8" width="8" style="187" customWidth="1"/>
    <col min="9" max="9" width="7.25" style="187" customWidth="1"/>
    <col min="10" max="10" width="7" style="187" customWidth="1"/>
    <col min="11" max="11" width="7.625" style="187" bestFit="1" customWidth="1"/>
    <col min="12" max="12" width="9.375" style="700" bestFit="1" customWidth="1"/>
    <col min="13" max="13" width="8.75" style="187" customWidth="1"/>
    <col min="14" max="16384" width="9" style="187"/>
  </cols>
  <sheetData>
    <row r="1" spans="1:13" ht="18" customHeight="1">
      <c r="A1" s="1408" t="s">
        <v>1266</v>
      </c>
      <c r="B1" s="1408"/>
      <c r="C1" s="1408"/>
      <c r="D1" s="1408"/>
      <c r="E1" s="1408"/>
      <c r="F1" s="1408"/>
      <c r="G1" s="1409"/>
      <c r="H1" s="1409"/>
      <c r="I1" s="1409"/>
      <c r="J1" s="1409"/>
      <c r="K1" s="1409"/>
      <c r="L1" s="1409"/>
      <c r="M1" s="1409"/>
    </row>
    <row r="2" spans="1:13" s="6" customFormat="1" ht="18" customHeight="1">
      <c r="A2" s="712"/>
      <c r="B2" s="712"/>
      <c r="C2" s="712"/>
      <c r="D2" s="712"/>
      <c r="E2" s="713"/>
      <c r="F2" s="712"/>
      <c r="G2" s="713"/>
      <c r="H2" s="713"/>
      <c r="I2" s="713"/>
      <c r="J2" s="713"/>
      <c r="K2" s="713"/>
      <c r="L2" s="714"/>
      <c r="M2" s="618" t="s">
        <v>1267</v>
      </c>
    </row>
    <row r="3" spans="1:13" s="6" customFormat="1" ht="18" customHeight="1">
      <c r="A3" s="1356" t="s">
        <v>956</v>
      </c>
      <c r="B3" s="1410" t="s">
        <v>88</v>
      </c>
      <c r="C3" s="1411" t="s">
        <v>60</v>
      </c>
      <c r="D3" s="1412" t="s">
        <v>1268</v>
      </c>
      <c r="E3" s="1196"/>
      <c r="F3" s="1196"/>
      <c r="G3" s="1196"/>
      <c r="H3" s="1196"/>
      <c r="I3" s="1196"/>
      <c r="J3" s="1183"/>
      <c r="K3" s="1413" t="s">
        <v>1269</v>
      </c>
      <c r="L3" s="1414" t="s">
        <v>1270</v>
      </c>
      <c r="M3" s="1415" t="s">
        <v>1271</v>
      </c>
    </row>
    <row r="4" spans="1:13" s="6" customFormat="1" ht="18" customHeight="1">
      <c r="A4" s="1184"/>
      <c r="B4" s="1186"/>
      <c r="C4" s="1329"/>
      <c r="D4" s="715" t="s">
        <v>1272</v>
      </c>
      <c r="E4" s="716" t="s">
        <v>1273</v>
      </c>
      <c r="F4" s="715" t="s">
        <v>1274</v>
      </c>
      <c r="G4" s="715" t="s">
        <v>1275</v>
      </c>
      <c r="H4" s="715" t="s">
        <v>1276</v>
      </c>
      <c r="I4" s="715" t="s">
        <v>1277</v>
      </c>
      <c r="J4" s="715" t="s">
        <v>1278</v>
      </c>
      <c r="K4" s="1186"/>
      <c r="L4" s="1329"/>
      <c r="M4" s="1187"/>
    </row>
    <row r="5" spans="1:13" s="6" customFormat="1" ht="18" customHeight="1">
      <c r="A5" s="1416" t="s">
        <v>925</v>
      </c>
      <c r="B5" s="717" t="s">
        <v>1279</v>
      </c>
      <c r="C5" s="718">
        <f>SUM(D5,F5,G5,H5,I5,J5)</f>
        <v>123988</v>
      </c>
      <c r="D5" s="719">
        <v>2327</v>
      </c>
      <c r="E5" s="720">
        <v>2192</v>
      </c>
      <c r="F5" s="719">
        <v>67640</v>
      </c>
      <c r="G5" s="719">
        <v>15393</v>
      </c>
      <c r="H5" s="719">
        <v>36167</v>
      </c>
      <c r="I5" s="719">
        <v>255</v>
      </c>
      <c r="J5" s="719">
        <v>2206</v>
      </c>
      <c r="K5" s="719">
        <v>5348</v>
      </c>
      <c r="L5" s="721">
        <f t="shared" ref="L5:L19" si="0">+(D5+F5+G5)/M5*100</f>
        <v>1176.8923204191369</v>
      </c>
      <c r="M5" s="719">
        <v>7253</v>
      </c>
    </row>
    <row r="6" spans="1:13" s="6" customFormat="1" ht="18" customHeight="1">
      <c r="A6" s="1417"/>
      <c r="B6" s="717" t="s">
        <v>1280</v>
      </c>
      <c r="C6" s="722">
        <f>SUM(D6,F6,G6,H6,I6,J6)</f>
        <v>5257</v>
      </c>
      <c r="D6" s="723">
        <v>108</v>
      </c>
      <c r="E6" s="724">
        <v>102</v>
      </c>
      <c r="F6" s="723">
        <v>2888</v>
      </c>
      <c r="G6" s="723">
        <v>643</v>
      </c>
      <c r="H6" s="723">
        <v>1504</v>
      </c>
      <c r="I6" s="723">
        <v>8</v>
      </c>
      <c r="J6" s="723">
        <v>106</v>
      </c>
      <c r="K6" s="723">
        <v>213</v>
      </c>
      <c r="L6" s="725">
        <f t="shared" si="0"/>
        <v>1254.8275862068965</v>
      </c>
      <c r="M6" s="723">
        <v>290</v>
      </c>
    </row>
    <row r="7" spans="1:13" s="6" customFormat="1" ht="18" customHeight="1">
      <c r="A7" s="1418"/>
      <c r="B7" s="726" t="s">
        <v>617</v>
      </c>
      <c r="C7" s="727">
        <f>SUM(C5:C6)</f>
        <v>129245</v>
      </c>
      <c r="D7" s="295">
        <f t="shared" ref="D7:K7" si="1">SUM(D5:D6)</f>
        <v>2435</v>
      </c>
      <c r="E7" s="728">
        <f t="shared" si="1"/>
        <v>2294</v>
      </c>
      <c r="F7" s="295">
        <f t="shared" si="1"/>
        <v>70528</v>
      </c>
      <c r="G7" s="295">
        <f t="shared" si="1"/>
        <v>16036</v>
      </c>
      <c r="H7" s="295">
        <f t="shared" si="1"/>
        <v>37671</v>
      </c>
      <c r="I7" s="295">
        <f t="shared" si="1"/>
        <v>263</v>
      </c>
      <c r="J7" s="295">
        <f t="shared" si="1"/>
        <v>2312</v>
      </c>
      <c r="K7" s="295">
        <f t="shared" si="1"/>
        <v>5561</v>
      </c>
      <c r="L7" s="553">
        <f t="shared" si="0"/>
        <v>1179.8886384727562</v>
      </c>
      <c r="M7" s="295">
        <f>SUM(M5:M6)</f>
        <v>7543</v>
      </c>
    </row>
    <row r="8" spans="1:13" s="6" customFormat="1" ht="18" customHeight="1">
      <c r="A8" s="1416" t="s">
        <v>1281</v>
      </c>
      <c r="B8" s="717" t="s">
        <v>1279</v>
      </c>
      <c r="C8" s="722">
        <f>SUM(D8,F8,G8,H8,I8,J8)</f>
        <v>125537</v>
      </c>
      <c r="D8" s="723">
        <v>2128</v>
      </c>
      <c r="E8" s="724">
        <v>2017</v>
      </c>
      <c r="F8" s="723">
        <v>67158</v>
      </c>
      <c r="G8" s="723">
        <v>15975</v>
      </c>
      <c r="H8" s="723">
        <v>37905</v>
      </c>
      <c r="I8" s="723">
        <v>282</v>
      </c>
      <c r="J8" s="723">
        <v>2089</v>
      </c>
      <c r="K8" s="723">
        <v>5638</v>
      </c>
      <c r="L8" s="725">
        <f t="shared" si="0"/>
        <v>1210.4060193072119</v>
      </c>
      <c r="M8" s="723">
        <v>7044</v>
      </c>
    </row>
    <row r="9" spans="1:13" s="6" customFormat="1" ht="18" customHeight="1">
      <c r="A9" s="1417"/>
      <c r="B9" s="717" t="s">
        <v>1280</v>
      </c>
      <c r="C9" s="722">
        <f>SUM(D9,F9,G9,H9,I9,J9)</f>
        <v>2945</v>
      </c>
      <c r="D9" s="723">
        <v>59</v>
      </c>
      <c r="E9" s="724">
        <v>57</v>
      </c>
      <c r="F9" s="723">
        <v>1596</v>
      </c>
      <c r="G9" s="723">
        <v>346</v>
      </c>
      <c r="H9" s="723">
        <v>888</v>
      </c>
      <c r="I9" s="723">
        <v>13</v>
      </c>
      <c r="J9" s="723">
        <v>43</v>
      </c>
      <c r="K9" s="723">
        <v>138</v>
      </c>
      <c r="L9" s="725">
        <f t="shared" si="0"/>
        <v>1307.8431372549019</v>
      </c>
      <c r="M9" s="723">
        <v>153</v>
      </c>
    </row>
    <row r="10" spans="1:13" s="6" customFormat="1" ht="18" customHeight="1">
      <c r="A10" s="1418"/>
      <c r="B10" s="726" t="s">
        <v>617</v>
      </c>
      <c r="C10" s="727">
        <f>SUM(C8:C9)</f>
        <v>128482</v>
      </c>
      <c r="D10" s="295">
        <f t="shared" ref="D10:K10" si="2">SUM(D8:D9)</f>
        <v>2187</v>
      </c>
      <c r="E10" s="728">
        <f t="shared" si="2"/>
        <v>2074</v>
      </c>
      <c r="F10" s="295">
        <f t="shared" si="2"/>
        <v>68754</v>
      </c>
      <c r="G10" s="295">
        <f t="shared" si="2"/>
        <v>16321</v>
      </c>
      <c r="H10" s="295">
        <f t="shared" si="2"/>
        <v>38793</v>
      </c>
      <c r="I10" s="295">
        <f t="shared" si="2"/>
        <v>295</v>
      </c>
      <c r="J10" s="295">
        <f t="shared" si="2"/>
        <v>2132</v>
      </c>
      <c r="K10" s="295">
        <f t="shared" si="2"/>
        <v>5776</v>
      </c>
      <c r="L10" s="553">
        <f t="shared" si="0"/>
        <v>1212.4774211477006</v>
      </c>
      <c r="M10" s="295">
        <f>SUM(M8:M9)</f>
        <v>7197</v>
      </c>
    </row>
    <row r="11" spans="1:13" s="6" customFormat="1" ht="18" customHeight="1">
      <c r="A11" s="1416" t="s">
        <v>1282</v>
      </c>
      <c r="B11" s="717" t="s">
        <v>1279</v>
      </c>
      <c r="C11" s="722">
        <f>SUM(D11,F11,G11,H11,I11,J11)</f>
        <v>125640</v>
      </c>
      <c r="D11" s="723">
        <v>2105</v>
      </c>
      <c r="E11" s="724">
        <v>1975</v>
      </c>
      <c r="F11" s="723">
        <v>66737</v>
      </c>
      <c r="G11" s="723">
        <v>16114</v>
      </c>
      <c r="H11" s="723">
        <v>38347</v>
      </c>
      <c r="I11" s="723">
        <v>337</v>
      </c>
      <c r="J11" s="723">
        <v>2000</v>
      </c>
      <c r="K11" s="723">
        <v>5444</v>
      </c>
      <c r="L11" s="725">
        <f t="shared" si="0"/>
        <v>1230.1766579785694</v>
      </c>
      <c r="M11" s="723">
        <v>6906</v>
      </c>
    </row>
    <row r="12" spans="1:13" s="6" customFormat="1" ht="18" customHeight="1">
      <c r="A12" s="1417"/>
      <c r="B12" s="717" t="s">
        <v>1280</v>
      </c>
      <c r="C12" s="722">
        <f>SUM(D12,F12,G12,H12,I12,J12)</f>
        <v>729</v>
      </c>
      <c r="D12" s="723">
        <v>13</v>
      </c>
      <c r="E12" s="724">
        <v>13</v>
      </c>
      <c r="F12" s="723">
        <v>371</v>
      </c>
      <c r="G12" s="723">
        <v>116</v>
      </c>
      <c r="H12" s="723">
        <v>218</v>
      </c>
      <c r="I12" s="723">
        <v>6</v>
      </c>
      <c r="J12" s="723">
        <v>5</v>
      </c>
      <c r="K12" s="723">
        <v>55</v>
      </c>
      <c r="L12" s="725">
        <f t="shared" si="0"/>
        <v>1086.9565217391305</v>
      </c>
      <c r="M12" s="723">
        <v>46</v>
      </c>
    </row>
    <row r="13" spans="1:13" s="6" customFormat="1" ht="18" customHeight="1">
      <c r="A13" s="1418"/>
      <c r="B13" s="726" t="s">
        <v>617</v>
      </c>
      <c r="C13" s="727">
        <f>SUM(C11:C12)</f>
        <v>126369</v>
      </c>
      <c r="D13" s="295">
        <f t="shared" ref="D13:K13" si="3">SUM(D11:D12)</f>
        <v>2118</v>
      </c>
      <c r="E13" s="728">
        <f t="shared" si="3"/>
        <v>1988</v>
      </c>
      <c r="F13" s="295">
        <f t="shared" si="3"/>
        <v>67108</v>
      </c>
      <c r="G13" s="295">
        <f t="shared" si="3"/>
        <v>16230</v>
      </c>
      <c r="H13" s="295">
        <f t="shared" si="3"/>
        <v>38565</v>
      </c>
      <c r="I13" s="295">
        <f t="shared" si="3"/>
        <v>343</v>
      </c>
      <c r="J13" s="295">
        <f t="shared" si="3"/>
        <v>2005</v>
      </c>
      <c r="K13" s="295">
        <f t="shared" si="3"/>
        <v>5499</v>
      </c>
      <c r="L13" s="553">
        <f t="shared" si="0"/>
        <v>1229.2289988492521</v>
      </c>
      <c r="M13" s="295">
        <f>SUM(M11:M12)</f>
        <v>6952</v>
      </c>
    </row>
    <row r="14" spans="1:13" s="6" customFormat="1" ht="18" customHeight="1">
      <c r="A14" s="1416" t="s">
        <v>1283</v>
      </c>
      <c r="B14" s="717" t="s">
        <v>1279</v>
      </c>
      <c r="C14" s="722">
        <f>SUM(D14,F14,G14,H14,I14,J14)</f>
        <v>126809</v>
      </c>
      <c r="D14" s="723">
        <v>2143</v>
      </c>
      <c r="E14" s="724">
        <v>2048</v>
      </c>
      <c r="F14" s="723">
        <v>66617</v>
      </c>
      <c r="G14" s="723">
        <v>16945</v>
      </c>
      <c r="H14" s="723">
        <v>38634</v>
      </c>
      <c r="I14" s="723">
        <v>394</v>
      </c>
      <c r="J14" s="723">
        <v>2076</v>
      </c>
      <c r="K14" s="723">
        <v>6053</v>
      </c>
      <c r="L14" s="725">
        <f t="shared" si="0"/>
        <v>1256.6715542521995</v>
      </c>
      <c r="M14" s="723">
        <v>6820</v>
      </c>
    </row>
    <row r="15" spans="1:13" s="6" customFormat="1" ht="18" customHeight="1">
      <c r="A15" s="1417"/>
      <c r="B15" s="717" t="s">
        <v>1280</v>
      </c>
      <c r="C15" s="722">
        <f>SUM(D15,F15,G15,H15,I15,J15)</f>
        <v>150</v>
      </c>
      <c r="D15" s="723">
        <v>0</v>
      </c>
      <c r="E15" s="723">
        <v>0</v>
      </c>
      <c r="F15" s="723">
        <v>69</v>
      </c>
      <c r="G15" s="723">
        <v>28</v>
      </c>
      <c r="H15" s="723">
        <v>53</v>
      </c>
      <c r="I15" s="723">
        <v>0</v>
      </c>
      <c r="J15" s="723">
        <v>0</v>
      </c>
      <c r="K15" s="723">
        <v>2</v>
      </c>
      <c r="L15" s="725">
        <f t="shared" si="0"/>
        <v>1385.7142857142858</v>
      </c>
      <c r="M15" s="723">
        <v>7</v>
      </c>
    </row>
    <row r="16" spans="1:13" s="6" customFormat="1" ht="18" customHeight="1">
      <c r="A16" s="1418"/>
      <c r="B16" s="726" t="s">
        <v>617</v>
      </c>
      <c r="C16" s="727">
        <f>SUM(C14:C15)</f>
        <v>126959</v>
      </c>
      <c r="D16" s="295">
        <f t="shared" ref="D16:K16" si="4">SUM(D14:D15)</f>
        <v>2143</v>
      </c>
      <c r="E16" s="728">
        <f t="shared" si="4"/>
        <v>2048</v>
      </c>
      <c r="F16" s="295">
        <f t="shared" si="4"/>
        <v>66686</v>
      </c>
      <c r="G16" s="295">
        <f t="shared" si="4"/>
        <v>16973</v>
      </c>
      <c r="H16" s="295">
        <f t="shared" si="4"/>
        <v>38687</v>
      </c>
      <c r="I16" s="295">
        <f t="shared" si="4"/>
        <v>394</v>
      </c>
      <c r="J16" s="295">
        <f t="shared" si="4"/>
        <v>2076</v>
      </c>
      <c r="K16" s="295">
        <f t="shared" si="4"/>
        <v>6055</v>
      </c>
      <c r="L16" s="553">
        <f t="shared" si="0"/>
        <v>1256.8038669986818</v>
      </c>
      <c r="M16" s="295">
        <f>SUM(M14:M15)</f>
        <v>6827</v>
      </c>
    </row>
    <row r="17" spans="1:13" s="6" customFormat="1" ht="18" customHeight="1">
      <c r="A17" s="1416" t="s">
        <v>1284</v>
      </c>
      <c r="B17" s="717" t="s">
        <v>1279</v>
      </c>
      <c r="C17" s="722">
        <f>SUM(D17,F17,G17,H17,I17,J17)</f>
        <v>118344</v>
      </c>
      <c r="D17" s="723">
        <v>1967</v>
      </c>
      <c r="E17" s="724">
        <v>1869</v>
      </c>
      <c r="F17" s="723">
        <v>62198</v>
      </c>
      <c r="G17" s="723">
        <v>15427</v>
      </c>
      <c r="H17" s="723">
        <v>36234</v>
      </c>
      <c r="I17" s="723">
        <v>486</v>
      </c>
      <c r="J17" s="723">
        <v>2032</v>
      </c>
      <c r="K17" s="723">
        <v>5885</v>
      </c>
      <c r="L17" s="725">
        <f t="shared" si="0"/>
        <v>1170.6427415796441</v>
      </c>
      <c r="M17" s="723">
        <v>6799</v>
      </c>
    </row>
    <row r="18" spans="1:13" s="6" customFormat="1" ht="18" customHeight="1">
      <c r="A18" s="1417"/>
      <c r="B18" s="717" t="s">
        <v>1280</v>
      </c>
      <c r="C18" s="722">
        <f>SUM(D18,F18,G18,H18,I18,J18)</f>
        <v>3</v>
      </c>
      <c r="D18" s="723">
        <v>0</v>
      </c>
      <c r="E18" s="723">
        <v>0</v>
      </c>
      <c r="F18" s="723">
        <v>0</v>
      </c>
      <c r="G18" s="723">
        <v>1</v>
      </c>
      <c r="H18" s="723">
        <v>2</v>
      </c>
      <c r="I18" s="723">
        <v>0</v>
      </c>
      <c r="J18" s="723">
        <v>0</v>
      </c>
      <c r="K18" s="723">
        <v>0</v>
      </c>
      <c r="L18" s="725">
        <v>0</v>
      </c>
      <c r="M18" s="723">
        <v>0</v>
      </c>
    </row>
    <row r="19" spans="1:13" s="6" customFormat="1" ht="18" customHeight="1">
      <c r="A19" s="1419"/>
      <c r="B19" s="729" t="s">
        <v>617</v>
      </c>
      <c r="C19" s="730">
        <f>SUM(C17:C18)</f>
        <v>118347</v>
      </c>
      <c r="D19" s="731">
        <f t="shared" ref="D19:K19" si="5">SUM(D17:D18)</f>
        <v>1967</v>
      </c>
      <c r="E19" s="732">
        <f t="shared" si="5"/>
        <v>1869</v>
      </c>
      <c r="F19" s="731">
        <f t="shared" si="5"/>
        <v>62198</v>
      </c>
      <c r="G19" s="731">
        <f t="shared" si="5"/>
        <v>15428</v>
      </c>
      <c r="H19" s="731">
        <f t="shared" si="5"/>
        <v>36236</v>
      </c>
      <c r="I19" s="731">
        <f t="shared" si="5"/>
        <v>486</v>
      </c>
      <c r="J19" s="731">
        <f t="shared" si="5"/>
        <v>2032</v>
      </c>
      <c r="K19" s="731">
        <f t="shared" si="5"/>
        <v>5885</v>
      </c>
      <c r="L19" s="733">
        <f t="shared" si="0"/>
        <v>1170.6574496249448</v>
      </c>
      <c r="M19" s="731">
        <f>SUM(M17:M18)</f>
        <v>6799</v>
      </c>
    </row>
    <row r="20" spans="1:13" s="6" customFormat="1" ht="16.5" customHeight="1">
      <c r="A20" s="1407" t="s">
        <v>1285</v>
      </c>
      <c r="B20" s="1407"/>
      <c r="C20" s="1407"/>
      <c r="D20" s="1407"/>
      <c r="E20" s="1407"/>
      <c r="F20" s="1407"/>
      <c r="G20" s="1407"/>
      <c r="H20" s="1407"/>
      <c r="I20" s="1407"/>
      <c r="J20" s="1407"/>
      <c r="K20" s="734"/>
      <c r="L20" s="734"/>
      <c r="M20" s="735" t="s">
        <v>1286</v>
      </c>
    </row>
    <row r="21" spans="1:13" s="6" customFormat="1" ht="16.5" customHeight="1">
      <c r="A21" s="594" t="s">
        <v>1287</v>
      </c>
      <c r="B21" s="594"/>
      <c r="C21" s="594"/>
      <c r="D21" s="594"/>
      <c r="E21" s="594"/>
      <c r="F21" s="594"/>
      <c r="G21" s="594"/>
      <c r="H21" s="594"/>
      <c r="I21" s="594"/>
      <c r="J21" s="594"/>
      <c r="K21" s="594"/>
      <c r="L21" s="736"/>
      <c r="M21" s="594"/>
    </row>
    <row r="22" spans="1:13" s="6" customFormat="1" ht="18" customHeight="1">
      <c r="L22" s="701"/>
    </row>
    <row r="23" spans="1:13" s="6" customFormat="1" ht="18" customHeight="1">
      <c r="L23" s="701"/>
    </row>
    <row r="24" spans="1:13" s="6" customFormat="1" ht="18" customHeight="1">
      <c r="L24" s="701"/>
    </row>
    <row r="25" spans="1:13" s="6" customFormat="1" ht="18" customHeight="1">
      <c r="L25" s="701"/>
    </row>
    <row r="26" spans="1:13" s="6" customFormat="1" ht="18" customHeight="1">
      <c r="L26" s="701"/>
    </row>
  </sheetData>
  <mergeCells count="15">
    <mergeCell ref="A20:J20"/>
    <mergeCell ref="A1:F1"/>
    <mergeCell ref="G1:M1"/>
    <mergeCell ref="A3:A4"/>
    <mergeCell ref="B3:B4"/>
    <mergeCell ref="C3:C4"/>
    <mergeCell ref="D3:J3"/>
    <mergeCell ref="K3:K4"/>
    <mergeCell ref="L3:L4"/>
    <mergeCell ref="M3:M4"/>
    <mergeCell ref="A5:A7"/>
    <mergeCell ref="A8:A10"/>
    <mergeCell ref="A11:A13"/>
    <mergeCell ref="A14:A16"/>
    <mergeCell ref="A17:A19"/>
  </mergeCells>
  <phoneticPr fontId="2"/>
  <pageMargins left="0.39370078740157483" right="0.39370078740157483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31"/>
  <sheetViews>
    <sheetView zoomScaleNormal="100" zoomScaleSheetLayoutView="100" workbookViewId="0"/>
  </sheetViews>
  <sheetFormatPr defaultRowHeight="18" customHeight="1"/>
  <cols>
    <col min="1" max="2" width="9" style="4"/>
    <col min="3" max="4" width="11" style="4" customWidth="1"/>
    <col min="5" max="6" width="9" style="4"/>
    <col min="7" max="7" width="13.5" style="4" customWidth="1"/>
    <col min="8" max="8" width="12.25" style="4" customWidth="1"/>
    <col min="9" max="16384" width="9" style="4"/>
  </cols>
  <sheetData>
    <row r="1" spans="1:7" ht="18" customHeight="1">
      <c r="A1" s="3" t="s">
        <v>1</v>
      </c>
    </row>
    <row r="2" spans="1:7" ht="18" customHeight="1">
      <c r="A2" s="5"/>
      <c r="B2" s="6"/>
      <c r="C2" s="6"/>
      <c r="D2" s="6"/>
      <c r="E2" s="6"/>
      <c r="F2" s="6"/>
      <c r="G2" s="6"/>
    </row>
    <row r="3" spans="1:7" ht="18" customHeight="1">
      <c r="A3" s="6" t="s">
        <v>2</v>
      </c>
      <c r="B3" s="6"/>
      <c r="C3" s="6"/>
      <c r="D3" s="6"/>
      <c r="E3" s="6"/>
      <c r="F3" s="6"/>
      <c r="G3" s="6"/>
    </row>
    <row r="4" spans="1:7" ht="18" customHeight="1">
      <c r="A4" s="6" t="s">
        <v>3</v>
      </c>
      <c r="B4" s="6"/>
      <c r="C4" s="6"/>
      <c r="D4" s="6"/>
      <c r="E4" s="6"/>
      <c r="F4" s="6"/>
      <c r="G4" s="6"/>
    </row>
    <row r="5" spans="1:7" ht="18" customHeight="1">
      <c r="A5" s="6"/>
      <c r="B5" s="6"/>
      <c r="C5" s="6"/>
      <c r="D5" s="6"/>
      <c r="E5" s="6"/>
      <c r="F5" s="6"/>
      <c r="G5" s="6"/>
    </row>
    <row r="6" spans="1:7" ht="18" customHeight="1">
      <c r="A6" s="6" t="s">
        <v>4</v>
      </c>
      <c r="B6" s="6"/>
      <c r="C6" s="6"/>
      <c r="D6" s="6"/>
      <c r="E6" s="6"/>
      <c r="F6" s="6"/>
      <c r="G6" s="6"/>
    </row>
    <row r="7" spans="1:7" ht="18" customHeight="1">
      <c r="A7" s="6"/>
      <c r="B7" s="6"/>
      <c r="C7" s="6"/>
      <c r="D7" s="6"/>
      <c r="E7" s="6"/>
      <c r="F7" s="6"/>
      <c r="G7" s="6"/>
    </row>
    <row r="8" spans="1:7" ht="18" customHeight="1">
      <c r="A8" s="6"/>
      <c r="B8" s="6"/>
      <c r="C8" s="6"/>
      <c r="D8" s="6"/>
      <c r="E8" s="6"/>
      <c r="F8" s="6"/>
      <c r="G8" s="6"/>
    </row>
    <row r="9" spans="1:7" ht="18" customHeight="1">
      <c r="A9" s="6"/>
      <c r="B9" s="6"/>
      <c r="C9" s="6"/>
      <c r="D9" s="6"/>
      <c r="E9" s="6"/>
      <c r="F9" s="6"/>
      <c r="G9" s="6"/>
    </row>
    <row r="10" spans="1:7" ht="18" customHeight="1">
      <c r="A10" s="6"/>
      <c r="B10" s="6"/>
      <c r="C10" s="6"/>
      <c r="D10" s="6"/>
      <c r="E10" s="6"/>
      <c r="F10" s="6"/>
      <c r="G10" s="6"/>
    </row>
    <row r="11" spans="1:7" ht="18" customHeight="1">
      <c r="A11" s="6"/>
      <c r="B11" s="6"/>
      <c r="C11" s="6"/>
      <c r="D11" s="6"/>
      <c r="E11" s="6"/>
      <c r="F11" s="6"/>
      <c r="G11" s="6"/>
    </row>
    <row r="12" spans="1:7" ht="18" customHeight="1">
      <c r="A12" s="7"/>
      <c r="B12" s="6"/>
      <c r="C12" s="6"/>
      <c r="D12" s="6"/>
      <c r="E12" s="6"/>
      <c r="F12" s="6"/>
      <c r="G12" s="6"/>
    </row>
    <row r="13" spans="1:7" ht="18" customHeight="1">
      <c r="A13" s="8"/>
    </row>
    <row r="14" spans="1:7" ht="18" customHeight="1">
      <c r="A14" s="9"/>
    </row>
    <row r="15" spans="1:7" ht="18" customHeight="1">
      <c r="A15" s="9"/>
    </row>
    <row r="16" spans="1:7" ht="18" customHeight="1">
      <c r="A16" s="9"/>
    </row>
    <row r="17" spans="1:8" ht="18" customHeight="1">
      <c r="A17" s="9"/>
    </row>
    <row r="18" spans="1:8" ht="18" customHeight="1">
      <c r="A18" s="9"/>
    </row>
    <row r="19" spans="1:8" ht="18" customHeight="1">
      <c r="A19" s="9"/>
    </row>
    <row r="20" spans="1:8" ht="18" customHeight="1">
      <c r="A20" s="9"/>
    </row>
    <row r="21" spans="1:8" ht="18" customHeight="1">
      <c r="A21" s="9"/>
    </row>
    <row r="22" spans="1:8" ht="18" customHeight="1">
      <c r="A22" s="9"/>
    </row>
    <row r="23" spans="1:8" ht="18" customHeight="1">
      <c r="A23" s="9"/>
    </row>
    <row r="24" spans="1:8" ht="18" customHeight="1">
      <c r="A24" s="9"/>
    </row>
    <row r="25" spans="1:8" ht="18" customHeight="1">
      <c r="A25" s="9"/>
    </row>
    <row r="26" spans="1:8" ht="18" customHeight="1">
      <c r="A26" s="9"/>
    </row>
    <row r="27" spans="1:8" ht="18" customHeight="1">
      <c r="A27" s="9"/>
    </row>
    <row r="28" spans="1:8" ht="18" customHeight="1">
      <c r="A28" s="9"/>
    </row>
    <row r="29" spans="1:8" ht="18" customHeight="1">
      <c r="A29" s="9"/>
      <c r="H29" s="10"/>
    </row>
    <row r="30" spans="1:8" ht="18" customHeight="1">
      <c r="A30" s="9"/>
    </row>
    <row r="31" spans="1:8" ht="18" customHeight="1">
      <c r="A31" s="9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2"/>
  <dimension ref="A1:M26"/>
  <sheetViews>
    <sheetView zoomScaleNormal="100" zoomScaleSheetLayoutView="100" workbookViewId="0"/>
  </sheetViews>
  <sheetFormatPr defaultRowHeight="14.25"/>
  <cols>
    <col min="1" max="1" width="9.75" style="187" customWidth="1"/>
    <col min="2" max="2" width="4.625" style="187" customWidth="1"/>
    <col min="3" max="5" width="10.75" style="187" customWidth="1"/>
    <col min="6" max="7" width="8.875" style="187" customWidth="1"/>
    <col min="8" max="11" width="8" style="187" customWidth="1"/>
    <col min="12" max="12" width="7" style="187" customWidth="1"/>
    <col min="13" max="13" width="8.875" style="187" customWidth="1"/>
    <col min="14" max="16384" width="9" style="187"/>
  </cols>
  <sheetData>
    <row r="1" spans="1:13" ht="17.25" customHeight="1">
      <c r="A1" s="3" t="s">
        <v>1288</v>
      </c>
    </row>
    <row r="2" spans="1:13" s="6" customFormat="1" ht="20.25" customHeight="1">
      <c r="A2" s="5"/>
      <c r="D2" s="323"/>
      <c r="E2" s="323"/>
      <c r="F2" s="323"/>
      <c r="G2" s="323"/>
      <c r="H2" s="323"/>
      <c r="I2" s="323"/>
      <c r="J2" s="323"/>
      <c r="M2" s="10" t="s">
        <v>1289</v>
      </c>
    </row>
    <row r="3" spans="1:13" s="6" customFormat="1" ht="20.25" customHeight="1">
      <c r="A3" s="1183" t="s">
        <v>1290</v>
      </c>
      <c r="B3" s="1164" t="s">
        <v>1291</v>
      </c>
      <c r="C3" s="1420" t="s">
        <v>1292</v>
      </c>
      <c r="D3" s="1266"/>
      <c r="E3" s="1266"/>
      <c r="F3" s="1266"/>
      <c r="G3" s="1266"/>
      <c r="H3" s="1266"/>
      <c r="I3" s="1266"/>
      <c r="J3" s="1158"/>
      <c r="K3" s="1154" t="s">
        <v>1293</v>
      </c>
      <c r="L3" s="1164" t="s">
        <v>1294</v>
      </c>
      <c r="M3" s="1156" t="s">
        <v>1295</v>
      </c>
    </row>
    <row r="4" spans="1:13" s="6" customFormat="1" ht="20.25" customHeight="1">
      <c r="A4" s="1184"/>
      <c r="B4" s="1186"/>
      <c r="C4" s="328" t="s">
        <v>1296</v>
      </c>
      <c r="D4" s="326" t="s">
        <v>1297</v>
      </c>
      <c r="E4" s="328" t="s">
        <v>1298</v>
      </c>
      <c r="F4" s="328" t="s">
        <v>1299</v>
      </c>
      <c r="G4" s="328" t="s">
        <v>1300</v>
      </c>
      <c r="H4" s="328" t="s">
        <v>1301</v>
      </c>
      <c r="I4" s="328" t="s">
        <v>1302</v>
      </c>
      <c r="J4" s="328" t="s">
        <v>1303</v>
      </c>
      <c r="K4" s="1186"/>
      <c r="L4" s="1186"/>
      <c r="M4" s="1187"/>
    </row>
    <row r="5" spans="1:13" s="6" customFormat="1" ht="20.25" customHeight="1">
      <c r="A5" s="1421" t="s">
        <v>925</v>
      </c>
      <c r="B5" s="328" t="s">
        <v>1279</v>
      </c>
      <c r="C5" s="737">
        <f>SUM(D5:J5)</f>
        <v>2972639</v>
      </c>
      <c r="D5" s="737">
        <v>1229362</v>
      </c>
      <c r="E5" s="737">
        <v>960132</v>
      </c>
      <c r="F5" s="737">
        <v>194369</v>
      </c>
      <c r="G5" s="737">
        <v>479567</v>
      </c>
      <c r="H5" s="737">
        <v>65460</v>
      </c>
      <c r="I5" s="737">
        <v>23235</v>
      </c>
      <c r="J5" s="737">
        <v>20514</v>
      </c>
      <c r="K5" s="1424">
        <v>8400</v>
      </c>
      <c r="L5" s="1424">
        <v>2040</v>
      </c>
      <c r="M5" s="738">
        <v>316335</v>
      </c>
    </row>
    <row r="6" spans="1:13" s="6" customFormat="1" ht="20.25" customHeight="1">
      <c r="A6" s="1422"/>
      <c r="B6" s="328" t="s">
        <v>1280</v>
      </c>
      <c r="C6" s="737">
        <f>SUM(D6:J6)</f>
        <v>142628</v>
      </c>
      <c r="D6" s="737">
        <v>63338</v>
      </c>
      <c r="E6" s="737">
        <v>45023</v>
      </c>
      <c r="F6" s="737">
        <v>7761</v>
      </c>
      <c r="G6" s="737">
        <v>22651</v>
      </c>
      <c r="H6" s="737">
        <v>2545</v>
      </c>
      <c r="I6" s="737">
        <v>846</v>
      </c>
      <c r="J6" s="737">
        <v>464</v>
      </c>
      <c r="K6" s="1424"/>
      <c r="L6" s="1424"/>
      <c r="M6" s="738">
        <v>20507</v>
      </c>
    </row>
    <row r="7" spans="1:13" s="6" customFormat="1" ht="20.25" customHeight="1">
      <c r="A7" s="1423"/>
      <c r="B7" s="739" t="s">
        <v>617</v>
      </c>
      <c r="C7" s="740">
        <f>SUM(C5:C6)</f>
        <v>3115267</v>
      </c>
      <c r="D7" s="740">
        <f>SUM(D5:D6)</f>
        <v>1292700</v>
      </c>
      <c r="E7" s="740">
        <f t="shared" ref="E7:J7" si="0">SUM(E5:E6)</f>
        <v>1005155</v>
      </c>
      <c r="F7" s="740">
        <f t="shared" si="0"/>
        <v>202130</v>
      </c>
      <c r="G7" s="740">
        <f t="shared" si="0"/>
        <v>502218</v>
      </c>
      <c r="H7" s="740">
        <f t="shared" si="0"/>
        <v>68005</v>
      </c>
      <c r="I7" s="740">
        <f t="shared" si="0"/>
        <v>24081</v>
      </c>
      <c r="J7" s="740">
        <f t="shared" si="0"/>
        <v>20978</v>
      </c>
      <c r="K7" s="1424"/>
      <c r="L7" s="1424"/>
      <c r="M7" s="741">
        <f>SUM(M5:M6)</f>
        <v>336842</v>
      </c>
    </row>
    <row r="8" spans="1:13" s="6" customFormat="1" ht="20.25" customHeight="1">
      <c r="A8" s="1421" t="s">
        <v>1281</v>
      </c>
      <c r="B8" s="328" t="s">
        <v>1279</v>
      </c>
      <c r="C8" s="737">
        <f>SUM(D8:J8)</f>
        <v>2893683</v>
      </c>
      <c r="D8" s="737">
        <v>1152110</v>
      </c>
      <c r="E8" s="737">
        <v>962741</v>
      </c>
      <c r="F8" s="737">
        <v>191851</v>
      </c>
      <c r="G8" s="737">
        <v>482875</v>
      </c>
      <c r="H8" s="737">
        <v>61663</v>
      </c>
      <c r="I8" s="737">
        <v>22699</v>
      </c>
      <c r="J8" s="737">
        <v>19744</v>
      </c>
      <c r="K8" s="1424">
        <v>9208</v>
      </c>
      <c r="L8" s="1424">
        <v>1170</v>
      </c>
      <c r="M8" s="738">
        <v>309677</v>
      </c>
    </row>
    <row r="9" spans="1:13" s="6" customFormat="1" ht="20.25" customHeight="1">
      <c r="A9" s="1422"/>
      <c r="B9" s="328" t="s">
        <v>1280</v>
      </c>
      <c r="C9" s="737">
        <f>SUM(D9:J9)</f>
        <v>77782</v>
      </c>
      <c r="D9" s="737">
        <v>28168</v>
      </c>
      <c r="E9" s="737">
        <v>31585</v>
      </c>
      <c r="F9" s="737">
        <v>4041</v>
      </c>
      <c r="G9" s="737">
        <v>11697</v>
      </c>
      <c r="H9" s="737">
        <v>1442</v>
      </c>
      <c r="I9" s="737">
        <v>635</v>
      </c>
      <c r="J9" s="737">
        <v>214</v>
      </c>
      <c r="K9" s="1424"/>
      <c r="L9" s="1424"/>
      <c r="M9" s="738">
        <v>10399</v>
      </c>
    </row>
    <row r="10" spans="1:13" s="6" customFormat="1" ht="20.25" customHeight="1">
      <c r="A10" s="1423"/>
      <c r="B10" s="739" t="s">
        <v>617</v>
      </c>
      <c r="C10" s="740">
        <f>SUM(C8:C9)</f>
        <v>2971465</v>
      </c>
      <c r="D10" s="740">
        <f t="shared" ref="D10:J10" si="1">SUM(D8:D9)</f>
        <v>1180278</v>
      </c>
      <c r="E10" s="740">
        <f t="shared" si="1"/>
        <v>994326</v>
      </c>
      <c r="F10" s="740">
        <f t="shared" si="1"/>
        <v>195892</v>
      </c>
      <c r="G10" s="740">
        <f t="shared" si="1"/>
        <v>494572</v>
      </c>
      <c r="H10" s="740">
        <f t="shared" si="1"/>
        <v>63105</v>
      </c>
      <c r="I10" s="740">
        <f t="shared" si="1"/>
        <v>23334</v>
      </c>
      <c r="J10" s="740">
        <f t="shared" si="1"/>
        <v>19958</v>
      </c>
      <c r="K10" s="1424"/>
      <c r="L10" s="1424"/>
      <c r="M10" s="741">
        <f>SUM(M8:M9)</f>
        <v>320076</v>
      </c>
    </row>
    <row r="11" spans="1:13" s="6" customFormat="1" ht="20.25" customHeight="1">
      <c r="A11" s="1421" t="s">
        <v>1282</v>
      </c>
      <c r="B11" s="328" t="s">
        <v>1279</v>
      </c>
      <c r="C11" s="737">
        <f>SUM(D11:J11)</f>
        <v>2858949</v>
      </c>
      <c r="D11" s="737">
        <v>1134544</v>
      </c>
      <c r="E11" s="737">
        <v>946766</v>
      </c>
      <c r="F11" s="737">
        <v>193380</v>
      </c>
      <c r="G11" s="737">
        <v>482097</v>
      </c>
      <c r="H11" s="737">
        <v>58324</v>
      </c>
      <c r="I11" s="737">
        <v>26739</v>
      </c>
      <c r="J11" s="737">
        <v>17099</v>
      </c>
      <c r="K11" s="1424">
        <v>7140</v>
      </c>
      <c r="L11" s="1424">
        <v>1050</v>
      </c>
      <c r="M11" s="738">
        <v>317409</v>
      </c>
    </row>
    <row r="12" spans="1:13" s="6" customFormat="1" ht="20.25" customHeight="1">
      <c r="A12" s="1422"/>
      <c r="B12" s="328" t="s">
        <v>1280</v>
      </c>
      <c r="C12" s="737">
        <f>SUM(D12:J12)</f>
        <v>22415</v>
      </c>
      <c r="D12" s="737">
        <v>6537</v>
      </c>
      <c r="E12" s="737">
        <v>9820</v>
      </c>
      <c r="F12" s="737">
        <v>1448</v>
      </c>
      <c r="G12" s="737">
        <v>4045</v>
      </c>
      <c r="H12" s="737">
        <v>272</v>
      </c>
      <c r="I12" s="737">
        <v>275</v>
      </c>
      <c r="J12" s="737">
        <v>18</v>
      </c>
      <c r="K12" s="1424"/>
      <c r="L12" s="1424"/>
      <c r="M12" s="738">
        <v>4175</v>
      </c>
    </row>
    <row r="13" spans="1:13" s="6" customFormat="1" ht="20.25" customHeight="1">
      <c r="A13" s="1423"/>
      <c r="B13" s="739" t="s">
        <v>617</v>
      </c>
      <c r="C13" s="740">
        <f>SUM(C11:C12)</f>
        <v>2881364</v>
      </c>
      <c r="D13" s="740">
        <f t="shared" ref="D13:J13" si="2">SUM(D11:D12)</f>
        <v>1141081</v>
      </c>
      <c r="E13" s="740">
        <f t="shared" si="2"/>
        <v>956586</v>
      </c>
      <c r="F13" s="740">
        <f t="shared" si="2"/>
        <v>194828</v>
      </c>
      <c r="G13" s="740">
        <f t="shared" si="2"/>
        <v>486142</v>
      </c>
      <c r="H13" s="740">
        <f t="shared" si="2"/>
        <v>58596</v>
      </c>
      <c r="I13" s="740">
        <f t="shared" si="2"/>
        <v>27014</v>
      </c>
      <c r="J13" s="740">
        <f t="shared" si="2"/>
        <v>17117</v>
      </c>
      <c r="K13" s="1424"/>
      <c r="L13" s="1424"/>
      <c r="M13" s="741">
        <f>SUM(M11:M12)</f>
        <v>321584</v>
      </c>
    </row>
    <row r="14" spans="1:13" s="6" customFormat="1" ht="20.25" customHeight="1">
      <c r="A14" s="1421" t="s">
        <v>1283</v>
      </c>
      <c r="B14" s="328" t="s">
        <v>1279</v>
      </c>
      <c r="C14" s="737">
        <f>SUM(D14:J14)</f>
        <v>3015380</v>
      </c>
      <c r="D14" s="737">
        <v>1163927</v>
      </c>
      <c r="E14" s="737">
        <v>980104</v>
      </c>
      <c r="F14" s="737">
        <v>195857</v>
      </c>
      <c r="G14" s="737">
        <v>563106</v>
      </c>
      <c r="H14" s="737">
        <v>61909</v>
      </c>
      <c r="I14" s="737">
        <v>33383</v>
      </c>
      <c r="J14" s="737">
        <v>17094</v>
      </c>
      <c r="K14" s="1424">
        <v>8400</v>
      </c>
      <c r="L14" s="1424">
        <v>1560</v>
      </c>
      <c r="M14" s="738">
        <v>337989</v>
      </c>
    </row>
    <row r="15" spans="1:13" s="6" customFormat="1" ht="20.25" customHeight="1">
      <c r="A15" s="1422"/>
      <c r="B15" s="328" t="s">
        <v>1280</v>
      </c>
      <c r="C15" s="737">
        <f>SUM(D15:J15)</f>
        <v>2504</v>
      </c>
      <c r="D15" s="737">
        <v>0</v>
      </c>
      <c r="E15" s="737">
        <v>1524</v>
      </c>
      <c r="F15" s="737">
        <v>244</v>
      </c>
      <c r="G15" s="737">
        <v>736</v>
      </c>
      <c r="H15" s="737">
        <v>0</v>
      </c>
      <c r="I15" s="737">
        <v>0</v>
      </c>
      <c r="J15" s="737">
        <v>0</v>
      </c>
      <c r="K15" s="1424"/>
      <c r="L15" s="1424"/>
      <c r="M15" s="738">
        <v>42</v>
      </c>
    </row>
    <row r="16" spans="1:13" s="6" customFormat="1" ht="20.25" customHeight="1">
      <c r="A16" s="1423"/>
      <c r="B16" s="739" t="s">
        <v>617</v>
      </c>
      <c r="C16" s="740">
        <f>SUM(C14:C15)</f>
        <v>3017884</v>
      </c>
      <c r="D16" s="740">
        <f t="shared" ref="D16:J16" si="3">SUM(D14:D15)</f>
        <v>1163927</v>
      </c>
      <c r="E16" s="740">
        <f t="shared" si="3"/>
        <v>981628</v>
      </c>
      <c r="F16" s="740">
        <f t="shared" si="3"/>
        <v>196101</v>
      </c>
      <c r="G16" s="740">
        <f t="shared" si="3"/>
        <v>563842</v>
      </c>
      <c r="H16" s="740">
        <f t="shared" si="3"/>
        <v>61909</v>
      </c>
      <c r="I16" s="740">
        <f t="shared" si="3"/>
        <v>33383</v>
      </c>
      <c r="J16" s="740">
        <f t="shared" si="3"/>
        <v>17094</v>
      </c>
      <c r="K16" s="1424"/>
      <c r="L16" s="1424"/>
      <c r="M16" s="741">
        <f>SUM(M14:M15)</f>
        <v>338031</v>
      </c>
    </row>
    <row r="17" spans="1:13" s="6" customFormat="1" ht="20.25" customHeight="1">
      <c r="A17" s="1421" t="s">
        <v>1284</v>
      </c>
      <c r="B17" s="328" t="s">
        <v>1279</v>
      </c>
      <c r="C17" s="737">
        <f>SUM(D17:J17)</f>
        <v>3004037</v>
      </c>
      <c r="D17" s="737">
        <v>1183806</v>
      </c>
      <c r="E17" s="737">
        <v>939492</v>
      </c>
      <c r="F17" s="737">
        <v>199741</v>
      </c>
      <c r="G17" s="737">
        <v>566641</v>
      </c>
      <c r="H17" s="737">
        <v>57023</v>
      </c>
      <c r="I17" s="737">
        <v>40422</v>
      </c>
      <c r="J17" s="737">
        <v>16912</v>
      </c>
      <c r="K17" s="1424">
        <v>4620</v>
      </c>
      <c r="L17" s="1424">
        <v>1830</v>
      </c>
      <c r="M17" s="738">
        <v>343184</v>
      </c>
    </row>
    <row r="18" spans="1:13" s="6" customFormat="1" ht="20.25" customHeight="1">
      <c r="A18" s="1422"/>
      <c r="B18" s="328" t="s">
        <v>1280</v>
      </c>
      <c r="C18" s="737">
        <f>SUM(D18:J18)</f>
        <v>48</v>
      </c>
      <c r="D18" s="737">
        <v>0</v>
      </c>
      <c r="E18" s="737">
        <v>0</v>
      </c>
      <c r="F18" s="737">
        <v>11</v>
      </c>
      <c r="G18" s="737">
        <v>37</v>
      </c>
      <c r="H18" s="737">
        <v>0</v>
      </c>
      <c r="I18" s="737">
        <v>0</v>
      </c>
      <c r="J18" s="737">
        <v>0</v>
      </c>
      <c r="K18" s="1424"/>
      <c r="L18" s="1424"/>
      <c r="M18" s="738">
        <v>0</v>
      </c>
    </row>
    <row r="19" spans="1:13" s="6" customFormat="1" ht="20.25" customHeight="1">
      <c r="A19" s="1425"/>
      <c r="B19" s="742" t="s">
        <v>617</v>
      </c>
      <c r="C19" s="743">
        <f>SUM(C17:C18)</f>
        <v>3004085</v>
      </c>
      <c r="D19" s="743">
        <f t="shared" ref="D19:J19" si="4">SUM(D17:D18)</f>
        <v>1183806</v>
      </c>
      <c r="E19" s="743">
        <f t="shared" si="4"/>
        <v>939492</v>
      </c>
      <c r="F19" s="743">
        <f t="shared" si="4"/>
        <v>199752</v>
      </c>
      <c r="G19" s="743">
        <f t="shared" si="4"/>
        <v>566678</v>
      </c>
      <c r="H19" s="743">
        <f t="shared" si="4"/>
        <v>57023</v>
      </c>
      <c r="I19" s="743">
        <f t="shared" si="4"/>
        <v>40422</v>
      </c>
      <c r="J19" s="743">
        <f t="shared" si="4"/>
        <v>16912</v>
      </c>
      <c r="K19" s="1426"/>
      <c r="L19" s="1426"/>
      <c r="M19" s="744">
        <f>SUM(M17:M18)</f>
        <v>343184</v>
      </c>
    </row>
    <row r="20" spans="1:13" s="745" customFormat="1" ht="20.25" customHeight="1">
      <c r="M20" s="10" t="s">
        <v>1255</v>
      </c>
    </row>
    <row r="26" spans="1:13" ht="13.5" customHeight="1"/>
  </sheetData>
  <mergeCells count="21">
    <mergeCell ref="A17:A19"/>
    <mergeCell ref="K17:K19"/>
    <mergeCell ref="L17:L19"/>
    <mergeCell ref="A11:A13"/>
    <mergeCell ref="K11:K13"/>
    <mergeCell ref="L11:L13"/>
    <mergeCell ref="A14:A16"/>
    <mergeCell ref="K14:K16"/>
    <mergeCell ref="L14:L16"/>
    <mergeCell ref="A5:A7"/>
    <mergeCell ref="K5:K7"/>
    <mergeCell ref="L5:L7"/>
    <mergeCell ref="A8:A10"/>
    <mergeCell ref="K8:K10"/>
    <mergeCell ref="L8:L10"/>
    <mergeCell ref="M3:M4"/>
    <mergeCell ref="A3:A4"/>
    <mergeCell ref="B3:B4"/>
    <mergeCell ref="C3:J3"/>
    <mergeCell ref="K3:K4"/>
    <mergeCell ref="L3:L4"/>
  </mergeCells>
  <phoneticPr fontId="2"/>
  <pageMargins left="0.39370078740157483" right="0.39370078740157483" top="0.98425196850393704" bottom="0.98425196850393704" header="0.51181102362204722" footer="0.51181102362204722"/>
  <pageSetup paperSize="9" scale="77" orientation="portrait" r:id="rId1"/>
  <headerFooter alignWithMargins="0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/>
  <dimension ref="A1:G10"/>
  <sheetViews>
    <sheetView zoomScaleNormal="100" workbookViewId="0"/>
  </sheetViews>
  <sheetFormatPr defaultRowHeight="18" customHeight="1"/>
  <cols>
    <col min="1" max="1" width="10.75" style="187" customWidth="1"/>
    <col min="2" max="5" width="11.625" style="187" customWidth="1"/>
    <col min="6" max="6" width="11.625" style="746" customWidth="1"/>
    <col min="7" max="7" width="11.625" style="187" customWidth="1"/>
    <col min="8" max="16384" width="9" style="187"/>
  </cols>
  <sheetData>
    <row r="1" spans="1:7" ht="18" customHeight="1">
      <c r="A1" s="3" t="s">
        <v>1313</v>
      </c>
    </row>
    <row r="2" spans="1:7" s="6" customFormat="1" ht="18" customHeight="1">
      <c r="A2" s="5"/>
      <c r="F2" s="91"/>
      <c r="G2" s="747" t="s">
        <v>1304</v>
      </c>
    </row>
    <row r="3" spans="1:7" s="6" customFormat="1" ht="24">
      <c r="A3" s="325" t="s">
        <v>956</v>
      </c>
      <c r="B3" s="319" t="s">
        <v>1305</v>
      </c>
      <c r="C3" s="317" t="s">
        <v>1306</v>
      </c>
      <c r="D3" s="319" t="s">
        <v>1307</v>
      </c>
      <c r="E3" s="317" t="s">
        <v>1308</v>
      </c>
      <c r="F3" s="319" t="s">
        <v>1309</v>
      </c>
      <c r="G3" s="748" t="s">
        <v>1310</v>
      </c>
    </row>
    <row r="4" spans="1:7" s="6" customFormat="1" ht="18" customHeight="1">
      <c r="A4" s="314" t="s">
        <v>47</v>
      </c>
      <c r="B4" s="108">
        <v>33774</v>
      </c>
      <c r="C4" s="624">
        <v>9639</v>
      </c>
      <c r="D4" s="749">
        <f>C4/B4*100</f>
        <v>28.539705098596553</v>
      </c>
      <c r="E4" s="624">
        <v>9573</v>
      </c>
      <c r="F4" s="624">
        <v>2143</v>
      </c>
      <c r="G4" s="750">
        <f>ROUND(SUM(F4/E4),4)*100</f>
        <v>22.39</v>
      </c>
    </row>
    <row r="5" spans="1:7" s="6" customFormat="1" ht="18" customHeight="1">
      <c r="A5" s="43" t="s">
        <v>48</v>
      </c>
      <c r="B5" s="751">
        <v>33496</v>
      </c>
      <c r="C5" s="752">
        <v>9782</v>
      </c>
      <c r="D5" s="753">
        <f>C5/B5*100</f>
        <v>29.20348698352042</v>
      </c>
      <c r="E5" s="752">
        <v>9716</v>
      </c>
      <c r="F5" s="752">
        <v>2141</v>
      </c>
      <c r="G5" s="754">
        <f>ROUND(SUM(F5/E5),4)*100</f>
        <v>22.040000000000003</v>
      </c>
    </row>
    <row r="6" spans="1:7" s="6" customFormat="1" ht="18" customHeight="1">
      <c r="A6" s="32" t="s">
        <v>49</v>
      </c>
      <c r="B6" s="108">
        <v>33546</v>
      </c>
      <c r="C6" s="624">
        <v>9964</v>
      </c>
      <c r="D6" s="749">
        <f>C6/B6*100</f>
        <v>29.702498062362132</v>
      </c>
      <c r="E6" s="624">
        <v>9902</v>
      </c>
      <c r="F6" s="624">
        <v>2127</v>
      </c>
      <c r="G6" s="755">
        <f>ROUND(SUM(F6/E6),4)*100</f>
        <v>21.48</v>
      </c>
    </row>
    <row r="7" spans="1:7" s="6" customFormat="1" ht="18" customHeight="1">
      <c r="A7" s="43" t="s">
        <v>50</v>
      </c>
      <c r="B7" s="751">
        <v>33494</v>
      </c>
      <c r="C7" s="752">
        <v>10105</v>
      </c>
      <c r="D7" s="753">
        <f>C7/B7*100</f>
        <v>30.169582611811069</v>
      </c>
      <c r="E7" s="752">
        <v>10037</v>
      </c>
      <c r="F7" s="752">
        <v>2092</v>
      </c>
      <c r="G7" s="754">
        <f>ROUND(SUM(F7/E7),4)*100</f>
        <v>20.84</v>
      </c>
    </row>
    <row r="8" spans="1:7" s="6" customFormat="1" ht="18" customHeight="1">
      <c r="A8" s="36" t="s">
        <v>51</v>
      </c>
      <c r="B8" s="756">
        <v>33434</v>
      </c>
      <c r="C8" s="757">
        <v>10263</v>
      </c>
      <c r="D8" s="758">
        <f>C8/B8*100</f>
        <v>30.696297182508825</v>
      </c>
      <c r="E8" s="757">
        <v>10204</v>
      </c>
      <c r="F8" s="757">
        <v>2111</v>
      </c>
      <c r="G8" s="759">
        <f>ROUND(SUM(F8/E8),4)*100</f>
        <v>20.69</v>
      </c>
    </row>
    <row r="9" spans="1:7" s="6" customFormat="1" ht="18" customHeight="1">
      <c r="A9" s="264" t="s">
        <v>1311</v>
      </c>
      <c r="F9" s="91"/>
      <c r="G9" s="747" t="s">
        <v>1312</v>
      </c>
    </row>
    <row r="10" spans="1:7" s="6" customFormat="1" ht="18" customHeight="1">
      <c r="A10" s="40"/>
      <c r="F10" s="747"/>
    </row>
  </sheetData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>
    <pageSetUpPr fitToPage="1"/>
  </sheetPr>
  <dimension ref="A1:D12"/>
  <sheetViews>
    <sheetView workbookViewId="0"/>
  </sheetViews>
  <sheetFormatPr defaultRowHeight="18" customHeight="1"/>
  <cols>
    <col min="1" max="1" width="14.5" style="187" customWidth="1"/>
    <col min="2" max="3" width="14.375" style="187" customWidth="1"/>
    <col min="4" max="4" width="14.375" style="760" customWidth="1"/>
    <col min="5" max="16384" width="9" style="187"/>
  </cols>
  <sheetData>
    <row r="1" spans="1:4" ht="18" customHeight="1">
      <c r="A1" s="3" t="s">
        <v>1314</v>
      </c>
    </row>
    <row r="2" spans="1:4" s="6" customFormat="1" ht="18" customHeight="1">
      <c r="A2" s="5"/>
      <c r="D2" s="761" t="s">
        <v>1315</v>
      </c>
    </row>
    <row r="3" spans="1:4" s="6" customFormat="1" ht="18" customHeight="1">
      <c r="A3" s="325" t="s">
        <v>956</v>
      </c>
      <c r="B3" s="319" t="s">
        <v>1316</v>
      </c>
      <c r="C3" s="319" t="s">
        <v>1317</v>
      </c>
      <c r="D3" s="762" t="s">
        <v>1261</v>
      </c>
    </row>
    <row r="4" spans="1:4" s="6" customFormat="1" ht="18" customHeight="1">
      <c r="A4" s="314" t="s">
        <v>1318</v>
      </c>
      <c r="B4" s="31">
        <v>780718700</v>
      </c>
      <c r="C4" s="31">
        <v>759180400</v>
      </c>
      <c r="D4" s="35">
        <f>ROUND(C4/B4,4)*100</f>
        <v>97.240000000000009</v>
      </c>
    </row>
    <row r="5" spans="1:4" s="6" customFormat="1" ht="18" customHeight="1">
      <c r="A5" s="43" t="s">
        <v>1319</v>
      </c>
      <c r="B5" s="46">
        <v>796222700</v>
      </c>
      <c r="C5" s="46">
        <v>775743380</v>
      </c>
      <c r="D5" s="45">
        <f>ROUND(C5/B5,4)*100</f>
        <v>97.43</v>
      </c>
    </row>
    <row r="6" spans="1:4" s="6" customFormat="1" ht="18" customHeight="1">
      <c r="A6" s="32" t="s">
        <v>1320</v>
      </c>
      <c r="B6" s="31">
        <v>842622420</v>
      </c>
      <c r="C6" s="31">
        <v>825540520</v>
      </c>
      <c r="D6" s="35">
        <f>ROUND(C6/B6,4)*100</f>
        <v>97.97</v>
      </c>
    </row>
    <row r="7" spans="1:4" s="6" customFormat="1" ht="18" customHeight="1">
      <c r="A7" s="43" t="s">
        <v>1321</v>
      </c>
      <c r="B7" s="46">
        <v>833456500</v>
      </c>
      <c r="C7" s="46">
        <v>819033900</v>
      </c>
      <c r="D7" s="45">
        <f>ROUND(C7/B7,4)*100</f>
        <v>98.27</v>
      </c>
    </row>
    <row r="8" spans="1:4" s="6" customFormat="1" ht="18" customHeight="1">
      <c r="A8" s="36" t="s">
        <v>1322</v>
      </c>
      <c r="B8" s="39">
        <v>820369800</v>
      </c>
      <c r="C8" s="39">
        <v>808051400</v>
      </c>
      <c r="D8" s="38">
        <f>ROUND(C8/B8,4)*100</f>
        <v>98.5</v>
      </c>
    </row>
    <row r="9" spans="1:4" s="6" customFormat="1" ht="18" customHeight="1">
      <c r="D9" s="761" t="s">
        <v>1323</v>
      </c>
    </row>
    <row r="10" spans="1:4" s="6" customFormat="1" ht="18" customHeight="1">
      <c r="D10" s="763"/>
    </row>
    <row r="11" spans="1:4" s="6" customFormat="1" ht="18" customHeight="1">
      <c r="D11" s="763"/>
    </row>
    <row r="12" spans="1:4" s="6" customFormat="1" ht="18" customHeight="1">
      <c r="D12" s="763"/>
    </row>
  </sheetData>
  <phoneticPr fontId="2"/>
  <pageMargins left="0.39370078740157483" right="0.39370078740157483" top="0.98425196850393704" bottom="0.98425196850393704" header="0.51181102362204722" footer="0.51181102362204722"/>
  <pageSetup paperSize="9" fitToHeight="0" orientation="portrait" r:id="rId1"/>
  <headerFooter alignWithMargins="0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/>
  <dimension ref="A1:H11"/>
  <sheetViews>
    <sheetView workbookViewId="0"/>
  </sheetViews>
  <sheetFormatPr defaultRowHeight="18" customHeight="1"/>
  <cols>
    <col min="1" max="1" width="11.5" style="187" customWidth="1"/>
    <col min="2" max="2" width="9.375" style="187" bestFit="1" customWidth="1"/>
    <col min="3" max="3" width="8.5" style="187" bestFit="1" customWidth="1"/>
    <col min="4" max="4" width="10.25" style="187" bestFit="1" customWidth="1"/>
    <col min="5" max="5" width="8.5" style="187" bestFit="1" customWidth="1"/>
    <col min="6" max="6" width="14.125" style="187" bestFit="1" customWidth="1"/>
    <col min="7" max="7" width="10.25" style="187" bestFit="1" customWidth="1"/>
    <col min="8" max="8" width="12.125" style="187" customWidth="1"/>
    <col min="9" max="16384" width="9" style="187"/>
  </cols>
  <sheetData>
    <row r="1" spans="1:8" ht="18" customHeight="1">
      <c r="A1" s="764" t="s">
        <v>1324</v>
      </c>
      <c r="B1" s="592"/>
      <c r="C1" s="592"/>
      <c r="D1" s="592"/>
      <c r="E1" s="592"/>
      <c r="F1" s="592"/>
      <c r="G1" s="592"/>
      <c r="H1" s="592"/>
    </row>
    <row r="2" spans="1:8" s="6" customFormat="1" ht="18" customHeight="1">
      <c r="A2" s="765"/>
      <c r="B2" s="594"/>
      <c r="C2" s="594"/>
      <c r="D2" s="594"/>
      <c r="E2" s="594"/>
      <c r="F2" s="594"/>
      <c r="G2" s="594"/>
      <c r="H2" s="606" t="s">
        <v>225</v>
      </c>
    </row>
    <row r="3" spans="1:8" s="6" customFormat="1" ht="24">
      <c r="A3" s="766" t="s">
        <v>956</v>
      </c>
      <c r="B3" s="767" t="s">
        <v>1325</v>
      </c>
      <c r="C3" s="768" t="s">
        <v>1326</v>
      </c>
      <c r="D3" s="768" t="s">
        <v>1327</v>
      </c>
      <c r="E3" s="768" t="s">
        <v>1328</v>
      </c>
      <c r="F3" s="768" t="s">
        <v>1329</v>
      </c>
      <c r="G3" s="768" t="s">
        <v>1330</v>
      </c>
      <c r="H3" s="769" t="s">
        <v>67</v>
      </c>
    </row>
    <row r="4" spans="1:8" s="6" customFormat="1" ht="18" customHeight="1">
      <c r="A4" s="770" t="s">
        <v>47</v>
      </c>
      <c r="B4" s="705">
        <f>C4+D4+E4+F4+G4+H4</f>
        <v>124600</v>
      </c>
      <c r="C4" s="706">
        <v>47359</v>
      </c>
      <c r="D4" s="706">
        <v>3232</v>
      </c>
      <c r="E4" s="706">
        <v>4215</v>
      </c>
      <c r="F4" s="706">
        <f>4438+2846</f>
        <v>7284</v>
      </c>
      <c r="G4" s="706">
        <f>7689+453</f>
        <v>8142</v>
      </c>
      <c r="H4" s="706">
        <v>54368</v>
      </c>
    </row>
    <row r="5" spans="1:8" s="6" customFormat="1" ht="18" customHeight="1">
      <c r="A5" s="771" t="s">
        <v>48</v>
      </c>
      <c r="B5" s="674">
        <f>C5+D5+E5+F5+G5+H5</f>
        <v>124905</v>
      </c>
      <c r="C5" s="601">
        <v>46898</v>
      </c>
      <c r="D5" s="601">
        <v>3540</v>
      </c>
      <c r="E5" s="601">
        <v>4287</v>
      </c>
      <c r="F5" s="601">
        <f>4602+2876</f>
        <v>7478</v>
      </c>
      <c r="G5" s="601">
        <f>(3150+4751)+487</f>
        <v>8388</v>
      </c>
      <c r="H5" s="601">
        <v>54314</v>
      </c>
    </row>
    <row r="6" spans="1:8" s="6" customFormat="1" ht="18" customHeight="1">
      <c r="A6" s="772" t="s">
        <v>49</v>
      </c>
      <c r="B6" s="672">
        <f>C6+D6+E6+F6+G6+H6</f>
        <v>121829</v>
      </c>
      <c r="C6" s="599">
        <v>45621</v>
      </c>
      <c r="D6" s="599">
        <v>3362</v>
      </c>
      <c r="E6" s="599">
        <v>4154</v>
      </c>
      <c r="F6" s="599">
        <f>4644+3009</f>
        <v>7653</v>
      </c>
      <c r="G6" s="599">
        <f>7846+(456+45)</f>
        <v>8347</v>
      </c>
      <c r="H6" s="599">
        <v>52692</v>
      </c>
    </row>
    <row r="7" spans="1:8" s="6" customFormat="1" ht="18" customHeight="1">
      <c r="A7" s="771" t="s">
        <v>50</v>
      </c>
      <c r="B7" s="674">
        <f t="shared" ref="B7:B8" si="0">C7+D7+E7+F7+G7+H7</f>
        <v>125394</v>
      </c>
      <c r="C7" s="601">
        <v>45713</v>
      </c>
      <c r="D7" s="601">
        <v>3420</v>
      </c>
      <c r="E7" s="601">
        <v>4033</v>
      </c>
      <c r="F7" s="601">
        <f>4461+3433</f>
        <v>7894</v>
      </c>
      <c r="G7" s="601">
        <f>(8041+27)+548</f>
        <v>8616</v>
      </c>
      <c r="H7" s="601">
        <v>55718</v>
      </c>
    </row>
    <row r="8" spans="1:8" s="6" customFormat="1" ht="18" customHeight="1">
      <c r="A8" s="773" t="s">
        <v>51</v>
      </c>
      <c r="B8" s="774">
        <f t="shared" si="0"/>
        <v>124979</v>
      </c>
      <c r="C8" s="710">
        <v>46418</v>
      </c>
      <c r="D8" s="710">
        <v>3454</v>
      </c>
      <c r="E8" s="710">
        <v>4129</v>
      </c>
      <c r="F8" s="710">
        <f>4418+4378</f>
        <v>8796</v>
      </c>
      <c r="G8" s="710">
        <f>(8077+10)+533</f>
        <v>8620</v>
      </c>
      <c r="H8" s="710">
        <v>53562</v>
      </c>
    </row>
    <row r="9" spans="1:8" s="6" customFormat="1" ht="18" customHeight="1">
      <c r="H9" s="10" t="s">
        <v>1323</v>
      </c>
    </row>
    <row r="10" spans="1:8" s="6" customFormat="1" ht="18" customHeight="1"/>
    <row r="11" spans="1:8" s="6" customFormat="1" ht="18" customHeight="1"/>
  </sheetData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/>
  <dimension ref="A1:H11"/>
  <sheetViews>
    <sheetView zoomScaleNormal="100" zoomScaleSheetLayoutView="100" workbookViewId="0"/>
  </sheetViews>
  <sheetFormatPr defaultRowHeight="18" customHeight="1"/>
  <cols>
    <col min="1" max="1" width="10" style="187" customWidth="1"/>
    <col min="2" max="3" width="11.25" style="187" bestFit="1" customWidth="1"/>
    <col min="4" max="4" width="10.25" style="187" bestFit="1" customWidth="1"/>
    <col min="5" max="5" width="11.25" style="187" bestFit="1" customWidth="1"/>
    <col min="6" max="6" width="14.125" style="187" bestFit="1" customWidth="1"/>
    <col min="7" max="7" width="10.25" style="187" bestFit="1" customWidth="1"/>
    <col min="8" max="8" width="9.875" style="187" customWidth="1"/>
    <col min="9" max="16384" width="9" style="187"/>
  </cols>
  <sheetData>
    <row r="1" spans="1:8" ht="18" customHeight="1">
      <c r="A1" s="764" t="s">
        <v>1331</v>
      </c>
      <c r="B1" s="592"/>
      <c r="C1" s="592"/>
      <c r="D1" s="592"/>
      <c r="E1" s="592"/>
      <c r="F1" s="592"/>
      <c r="G1" s="592"/>
      <c r="H1" s="775"/>
    </row>
    <row r="2" spans="1:8" s="6" customFormat="1" ht="18" customHeight="1">
      <c r="A2" s="765"/>
      <c r="B2" s="594"/>
      <c r="C2" s="594"/>
      <c r="D2" s="594"/>
      <c r="E2" s="594"/>
      <c r="F2" s="594"/>
      <c r="G2" s="594"/>
      <c r="H2" s="606" t="s">
        <v>1332</v>
      </c>
    </row>
    <row r="3" spans="1:8" s="6" customFormat="1" ht="24">
      <c r="A3" s="776" t="s">
        <v>956</v>
      </c>
      <c r="B3" s="767" t="s">
        <v>1325</v>
      </c>
      <c r="C3" s="768" t="s">
        <v>1326</v>
      </c>
      <c r="D3" s="768" t="s">
        <v>1327</v>
      </c>
      <c r="E3" s="768" t="s">
        <v>1328</v>
      </c>
      <c r="F3" s="768" t="s">
        <v>1329</v>
      </c>
      <c r="G3" s="768" t="s">
        <v>1330</v>
      </c>
      <c r="H3" s="769" t="s">
        <v>67</v>
      </c>
    </row>
    <row r="4" spans="1:8" s="6" customFormat="1" ht="18" customHeight="1">
      <c r="A4" s="770" t="s">
        <v>47</v>
      </c>
      <c r="B4" s="705">
        <f>C4+D4+E4+F4+G4+H4</f>
        <v>3454573</v>
      </c>
      <c r="C4" s="706">
        <v>1533514</v>
      </c>
      <c r="D4" s="706">
        <v>613635</v>
      </c>
      <c r="E4" s="706">
        <v>1064542</v>
      </c>
      <c r="F4" s="706">
        <v>147074</v>
      </c>
      <c r="G4" s="706">
        <v>91676</v>
      </c>
      <c r="H4" s="706">
        <v>4132</v>
      </c>
    </row>
    <row r="5" spans="1:8" s="6" customFormat="1" ht="18" customHeight="1">
      <c r="A5" s="771" t="s">
        <v>48</v>
      </c>
      <c r="B5" s="674">
        <f t="shared" ref="B5:B8" si="0">C5+D5+E5+F5+G5+H5</f>
        <v>3530025</v>
      </c>
      <c r="C5" s="601">
        <v>1538963</v>
      </c>
      <c r="D5" s="601">
        <v>647365</v>
      </c>
      <c r="E5" s="601">
        <v>1100427</v>
      </c>
      <c r="F5" s="601">
        <v>146496</v>
      </c>
      <c r="G5" s="601">
        <v>92646</v>
      </c>
      <c r="H5" s="601">
        <v>4128</v>
      </c>
    </row>
    <row r="6" spans="1:8" s="6" customFormat="1" ht="18" customHeight="1">
      <c r="A6" s="772" t="s">
        <v>49</v>
      </c>
      <c r="B6" s="672">
        <f t="shared" si="0"/>
        <v>3539914</v>
      </c>
      <c r="C6" s="599">
        <v>1569161</v>
      </c>
      <c r="D6" s="599">
        <v>624541</v>
      </c>
      <c r="E6" s="599">
        <v>1098026</v>
      </c>
      <c r="F6" s="599">
        <v>147115</v>
      </c>
      <c r="G6" s="599">
        <v>97066</v>
      </c>
      <c r="H6" s="599">
        <v>4005</v>
      </c>
    </row>
    <row r="7" spans="1:8" s="6" customFormat="1" ht="18" customHeight="1">
      <c r="A7" s="771" t="s">
        <v>50</v>
      </c>
      <c r="B7" s="674">
        <f t="shared" si="0"/>
        <v>3588496</v>
      </c>
      <c r="C7" s="601">
        <v>1608464</v>
      </c>
      <c r="D7" s="601">
        <v>630721</v>
      </c>
      <c r="E7" s="601">
        <v>1098391</v>
      </c>
      <c r="F7" s="601">
        <v>140842</v>
      </c>
      <c r="G7" s="601">
        <v>106034</v>
      </c>
      <c r="H7" s="601">
        <v>4044</v>
      </c>
    </row>
    <row r="8" spans="1:8" s="6" customFormat="1" ht="18" customHeight="1">
      <c r="A8" s="773" t="s">
        <v>51</v>
      </c>
      <c r="B8" s="774">
        <f t="shared" si="0"/>
        <v>3681549</v>
      </c>
      <c r="C8" s="710">
        <v>1632946</v>
      </c>
      <c r="D8" s="710">
        <v>648028</v>
      </c>
      <c r="E8" s="710">
        <v>1143991</v>
      </c>
      <c r="F8" s="710">
        <v>141652</v>
      </c>
      <c r="G8" s="710">
        <v>110786</v>
      </c>
      <c r="H8" s="710">
        <v>4146</v>
      </c>
    </row>
    <row r="9" spans="1:8" s="6" customFormat="1" ht="18" customHeight="1">
      <c r="H9" s="10" t="s">
        <v>1323</v>
      </c>
    </row>
    <row r="10" spans="1:8" s="6" customFormat="1" ht="18" customHeight="1"/>
    <row r="11" spans="1:8" s="6" customFormat="1" ht="18" customHeight="1"/>
  </sheetData>
  <phoneticPr fontId="2"/>
  <pageMargins left="0.39370078740157483" right="0.39370078740157483" top="0.74803149606299213" bottom="0.74803149606299213" header="0.31496062992125984" footer="0.31496062992125984"/>
  <pageSetup paperSize="9" scale="98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7"/>
  <dimension ref="A1:G13"/>
  <sheetViews>
    <sheetView workbookViewId="0"/>
  </sheetViews>
  <sheetFormatPr defaultRowHeight="18" customHeight="1"/>
  <cols>
    <col min="1" max="1" width="11.75" style="187" customWidth="1"/>
    <col min="2" max="16384" width="9" style="187"/>
  </cols>
  <sheetData>
    <row r="1" spans="1:7" ht="18" customHeight="1">
      <c r="A1" s="1333" t="s">
        <v>1333</v>
      </c>
      <c r="B1" s="1333"/>
      <c r="C1" s="1333"/>
      <c r="D1" s="1333"/>
      <c r="E1" s="1333"/>
      <c r="F1" s="1333"/>
      <c r="G1" s="1333"/>
    </row>
    <row r="2" spans="1:7" s="6" customFormat="1" ht="18" customHeight="1">
      <c r="A2" s="560"/>
      <c r="B2" s="560"/>
      <c r="C2" s="560"/>
      <c r="D2" s="560"/>
      <c r="E2" s="560"/>
      <c r="F2" s="560"/>
      <c r="G2" s="324" t="s">
        <v>1334</v>
      </c>
    </row>
    <row r="3" spans="1:7" s="6" customFormat="1" ht="18" customHeight="1">
      <c r="A3" s="1183" t="s">
        <v>956</v>
      </c>
      <c r="B3" s="1164" t="s">
        <v>267</v>
      </c>
      <c r="C3" s="1164"/>
      <c r="D3" s="1164" t="s">
        <v>1335</v>
      </c>
      <c r="E3" s="1164"/>
      <c r="F3" s="1164" t="s">
        <v>1336</v>
      </c>
      <c r="G3" s="1185"/>
    </row>
    <row r="4" spans="1:7" s="6" customFormat="1" ht="18" customHeight="1">
      <c r="A4" s="1184"/>
      <c r="B4" s="328" t="s">
        <v>1337</v>
      </c>
      <c r="C4" s="328" t="s">
        <v>1338</v>
      </c>
      <c r="D4" s="328" t="s">
        <v>1339</v>
      </c>
      <c r="E4" s="328" t="s">
        <v>1338</v>
      </c>
      <c r="F4" s="328" t="s">
        <v>1340</v>
      </c>
      <c r="G4" s="329" t="s">
        <v>1338</v>
      </c>
    </row>
    <row r="5" spans="1:7" s="6" customFormat="1" ht="18" customHeight="1">
      <c r="A5" s="32" t="s">
        <v>1318</v>
      </c>
      <c r="B5" s="313">
        <f>SUM(D5,F5)</f>
        <v>46</v>
      </c>
      <c r="C5" s="313">
        <f>SUM(E5,G5)</f>
        <v>443</v>
      </c>
      <c r="D5" s="313">
        <v>17</v>
      </c>
      <c r="E5" s="313">
        <v>273</v>
      </c>
      <c r="F5" s="313">
        <v>29</v>
      </c>
      <c r="G5" s="313">
        <v>170</v>
      </c>
    </row>
    <row r="6" spans="1:7" s="6" customFormat="1" ht="18" customHeight="1">
      <c r="A6" s="43" t="s">
        <v>1319</v>
      </c>
      <c r="B6" s="207">
        <f t="shared" ref="B6:C9" si="0">SUM(D6,F6)</f>
        <v>30</v>
      </c>
      <c r="C6" s="207">
        <f t="shared" si="0"/>
        <v>301</v>
      </c>
      <c r="D6" s="207">
        <v>12</v>
      </c>
      <c r="E6" s="207">
        <v>185</v>
      </c>
      <c r="F6" s="207">
        <v>18</v>
      </c>
      <c r="G6" s="207">
        <v>116</v>
      </c>
    </row>
    <row r="7" spans="1:7" s="6" customFormat="1" ht="18" customHeight="1">
      <c r="A7" s="32" t="s">
        <v>1320</v>
      </c>
      <c r="B7" s="313">
        <f t="shared" si="0"/>
        <v>36</v>
      </c>
      <c r="C7" s="313">
        <f t="shared" si="0"/>
        <v>270</v>
      </c>
      <c r="D7" s="313">
        <v>15</v>
      </c>
      <c r="E7" s="313">
        <v>106</v>
      </c>
      <c r="F7" s="313">
        <v>21</v>
      </c>
      <c r="G7" s="313">
        <v>164</v>
      </c>
    </row>
    <row r="8" spans="1:7" s="6" customFormat="1" ht="18" customHeight="1">
      <c r="A8" s="43" t="s">
        <v>1321</v>
      </c>
      <c r="B8" s="207">
        <f t="shared" si="0"/>
        <v>38</v>
      </c>
      <c r="C8" s="207">
        <f t="shared" si="0"/>
        <v>270</v>
      </c>
      <c r="D8" s="207">
        <v>19</v>
      </c>
      <c r="E8" s="207">
        <v>161</v>
      </c>
      <c r="F8" s="207">
        <v>19</v>
      </c>
      <c r="G8" s="207">
        <v>109</v>
      </c>
    </row>
    <row r="9" spans="1:7" s="6" customFormat="1" ht="18" customHeight="1">
      <c r="A9" s="36" t="s">
        <v>1322</v>
      </c>
      <c r="B9" s="547">
        <f t="shared" si="0"/>
        <v>28</v>
      </c>
      <c r="C9" s="547">
        <f t="shared" si="0"/>
        <v>213</v>
      </c>
      <c r="D9" s="547">
        <v>14</v>
      </c>
      <c r="E9" s="547">
        <v>132</v>
      </c>
      <c r="F9" s="547">
        <v>14</v>
      </c>
      <c r="G9" s="547">
        <v>81</v>
      </c>
    </row>
    <row r="10" spans="1:7" s="6" customFormat="1" ht="18" customHeight="1">
      <c r="A10" s="6" t="s">
        <v>1341</v>
      </c>
      <c r="B10" s="548"/>
      <c r="C10" s="548"/>
      <c r="D10" s="548"/>
      <c r="E10" s="548"/>
      <c r="F10" s="548"/>
      <c r="G10" s="242" t="s">
        <v>1342</v>
      </c>
    </row>
    <row r="11" spans="1:7" s="6" customFormat="1" ht="18" customHeight="1"/>
    <row r="12" spans="1:7" s="6" customFormat="1" ht="18" customHeight="1"/>
    <row r="13" spans="1:7" s="6" customFormat="1" ht="18" customHeight="1"/>
  </sheetData>
  <mergeCells count="5">
    <mergeCell ref="A1:G1"/>
    <mergeCell ref="A3:A4"/>
    <mergeCell ref="B3:C3"/>
    <mergeCell ref="D3:E3"/>
    <mergeCell ref="F3:G3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/>
  <dimension ref="A1:E14"/>
  <sheetViews>
    <sheetView workbookViewId="0"/>
  </sheetViews>
  <sheetFormatPr defaultRowHeight="18" customHeight="1"/>
  <cols>
    <col min="1" max="1" width="12" style="187" customWidth="1"/>
    <col min="2" max="5" width="15.875" style="187" customWidth="1"/>
    <col min="6" max="16384" width="9" style="187"/>
  </cols>
  <sheetData>
    <row r="1" spans="1:5" ht="18" customHeight="1">
      <c r="A1" s="533" t="s">
        <v>1343</v>
      </c>
      <c r="B1" s="777"/>
      <c r="C1" s="777"/>
      <c r="D1" s="494"/>
      <c r="E1" s="494"/>
    </row>
    <row r="2" spans="1:5" s="6" customFormat="1" ht="18" customHeight="1">
      <c r="A2" s="778"/>
      <c r="B2" s="322"/>
      <c r="C2" s="322"/>
      <c r="D2" s="324"/>
      <c r="E2" s="324" t="s">
        <v>240</v>
      </c>
    </row>
    <row r="3" spans="1:5" s="6" customFormat="1" ht="18" customHeight="1">
      <c r="A3" s="627" t="s">
        <v>956</v>
      </c>
      <c r="B3" s="317" t="s">
        <v>1344</v>
      </c>
      <c r="C3" s="317" t="s">
        <v>1345</v>
      </c>
      <c r="D3" s="317" t="s">
        <v>1346</v>
      </c>
      <c r="E3" s="318" t="s">
        <v>267</v>
      </c>
    </row>
    <row r="4" spans="1:5" s="6" customFormat="1" ht="18" customHeight="1">
      <c r="A4" s="568" t="s">
        <v>1318</v>
      </c>
      <c r="B4" s="313">
        <v>3807</v>
      </c>
      <c r="C4" s="313">
        <v>51</v>
      </c>
      <c r="D4" s="313">
        <v>2304</v>
      </c>
      <c r="E4" s="313">
        <f>SUM(B4:D4)</f>
        <v>6162</v>
      </c>
    </row>
    <row r="5" spans="1:5" s="6" customFormat="1" ht="18" customHeight="1">
      <c r="A5" s="569" t="s">
        <v>1319</v>
      </c>
      <c r="B5" s="207">
        <v>3638</v>
      </c>
      <c r="C5" s="207">
        <v>55</v>
      </c>
      <c r="D5" s="207">
        <v>2255</v>
      </c>
      <c r="E5" s="207">
        <f>SUM(B5:D5)</f>
        <v>5948</v>
      </c>
    </row>
    <row r="6" spans="1:5" s="6" customFormat="1" ht="18" customHeight="1">
      <c r="A6" s="570" t="s">
        <v>1320</v>
      </c>
      <c r="B6" s="313">
        <v>3464</v>
      </c>
      <c r="C6" s="313">
        <v>54</v>
      </c>
      <c r="D6" s="313">
        <v>2202</v>
      </c>
      <c r="E6" s="313">
        <f>SUM(B6:D6)</f>
        <v>5720</v>
      </c>
    </row>
    <row r="7" spans="1:5" s="6" customFormat="1" ht="18" customHeight="1">
      <c r="A7" s="569" t="s">
        <v>1321</v>
      </c>
      <c r="B7" s="207">
        <v>3435</v>
      </c>
      <c r="C7" s="207">
        <v>49</v>
      </c>
      <c r="D7" s="207">
        <v>2171</v>
      </c>
      <c r="E7" s="207">
        <f>SUM(B7:D7)</f>
        <v>5655</v>
      </c>
    </row>
    <row r="8" spans="1:5" s="6" customFormat="1" ht="18" customHeight="1">
      <c r="A8" s="571" t="s">
        <v>1322</v>
      </c>
      <c r="B8" s="547">
        <v>3431</v>
      </c>
      <c r="C8" s="547">
        <v>53</v>
      </c>
      <c r="D8" s="547">
        <v>2092</v>
      </c>
      <c r="E8" s="547">
        <f>SUM(B8:D8)</f>
        <v>5576</v>
      </c>
    </row>
    <row r="9" spans="1:5" s="6" customFormat="1" ht="18" customHeight="1">
      <c r="A9" s="1339" t="s">
        <v>1347</v>
      </c>
      <c r="B9" s="1339"/>
      <c r="C9" s="1339"/>
      <c r="D9" s="1339"/>
      <c r="E9" s="1339"/>
    </row>
    <row r="10" spans="1:5" s="6" customFormat="1" ht="18" customHeight="1"/>
    <row r="11" spans="1:5" s="6" customFormat="1" ht="18" customHeight="1"/>
    <row r="12" spans="1:5" s="6" customFormat="1" ht="18" customHeight="1"/>
    <row r="13" spans="1:5" s="6" customFormat="1" ht="18" customHeight="1"/>
    <row r="14" spans="1:5" s="6" customFormat="1" ht="18" customHeight="1"/>
  </sheetData>
  <mergeCells count="1">
    <mergeCell ref="A9:E9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9"/>
  <dimension ref="A1:F13"/>
  <sheetViews>
    <sheetView zoomScaleNormal="100" workbookViewId="0"/>
  </sheetViews>
  <sheetFormatPr defaultRowHeight="18" customHeight="1"/>
  <cols>
    <col min="1" max="6" width="13.875" style="187" customWidth="1"/>
    <col min="7" max="16384" width="9" style="187"/>
  </cols>
  <sheetData>
    <row r="1" spans="1:6" ht="18" customHeight="1">
      <c r="A1" s="533" t="s">
        <v>1348</v>
      </c>
      <c r="B1" s="777"/>
      <c r="C1" s="777"/>
      <c r="D1" s="1375"/>
      <c r="E1" s="1375"/>
      <c r="F1" s="1375"/>
    </row>
    <row r="2" spans="1:6" s="6" customFormat="1" ht="18" customHeight="1">
      <c r="A2" s="778"/>
      <c r="B2" s="322"/>
      <c r="C2" s="322"/>
      <c r="D2" s="536"/>
      <c r="E2" s="536"/>
      <c r="F2" s="324" t="s">
        <v>240</v>
      </c>
    </row>
    <row r="3" spans="1:6" s="6" customFormat="1" ht="18" customHeight="1">
      <c r="A3" s="627" t="s">
        <v>956</v>
      </c>
      <c r="B3" s="317" t="s">
        <v>1349</v>
      </c>
      <c r="C3" s="317" t="s">
        <v>1350</v>
      </c>
      <c r="D3" s="317" t="s">
        <v>1351</v>
      </c>
      <c r="E3" s="317" t="s">
        <v>1352</v>
      </c>
      <c r="F3" s="318" t="s">
        <v>267</v>
      </c>
    </row>
    <row r="4" spans="1:6" s="6" customFormat="1" ht="18" customHeight="1">
      <c r="A4" s="568" t="s">
        <v>1318</v>
      </c>
      <c r="B4" s="313">
        <v>0</v>
      </c>
      <c r="C4" s="313">
        <v>915</v>
      </c>
      <c r="D4" s="313">
        <v>8919</v>
      </c>
      <c r="E4" s="313">
        <v>491</v>
      </c>
      <c r="F4" s="313">
        <f>SUM(B4:E4)</f>
        <v>10325</v>
      </c>
    </row>
    <row r="5" spans="1:6" s="6" customFormat="1" ht="18" customHeight="1">
      <c r="A5" s="569" t="s">
        <v>1319</v>
      </c>
      <c r="B5" s="207">
        <v>0</v>
      </c>
      <c r="C5" s="207">
        <v>908</v>
      </c>
      <c r="D5" s="207">
        <v>9269</v>
      </c>
      <c r="E5" s="207">
        <v>403</v>
      </c>
      <c r="F5" s="207">
        <f>SUM(B5:E5)</f>
        <v>10580</v>
      </c>
    </row>
    <row r="6" spans="1:6" s="6" customFormat="1" ht="18" customHeight="1">
      <c r="A6" s="570" t="s">
        <v>1320</v>
      </c>
      <c r="B6" s="313">
        <v>0</v>
      </c>
      <c r="C6" s="313">
        <v>914</v>
      </c>
      <c r="D6" s="313">
        <v>9476</v>
      </c>
      <c r="E6" s="313">
        <v>332</v>
      </c>
      <c r="F6" s="313">
        <f>SUM(B6:E6)</f>
        <v>10722</v>
      </c>
    </row>
    <row r="7" spans="1:6" s="6" customFormat="1" ht="18" customHeight="1">
      <c r="A7" s="569" t="s">
        <v>1321</v>
      </c>
      <c r="B7" s="207">
        <v>0</v>
      </c>
      <c r="C7" s="207">
        <v>914</v>
      </c>
      <c r="D7" s="207">
        <v>9683</v>
      </c>
      <c r="E7" s="207">
        <v>267</v>
      </c>
      <c r="F7" s="207">
        <f>SUM(B7:E7)</f>
        <v>10864</v>
      </c>
    </row>
    <row r="8" spans="1:6" s="6" customFormat="1" ht="18" customHeight="1">
      <c r="A8" s="571" t="s">
        <v>1322</v>
      </c>
      <c r="B8" s="547">
        <v>0</v>
      </c>
      <c r="C8" s="547">
        <v>923</v>
      </c>
      <c r="D8" s="547">
        <v>9883</v>
      </c>
      <c r="E8" s="547">
        <v>223</v>
      </c>
      <c r="F8" s="547">
        <f>SUM(B8:E8)</f>
        <v>11029</v>
      </c>
    </row>
    <row r="9" spans="1:6" s="6" customFormat="1" ht="18" customHeight="1">
      <c r="A9" s="1339" t="s">
        <v>1347</v>
      </c>
      <c r="B9" s="1339"/>
      <c r="C9" s="1339"/>
      <c r="D9" s="1339"/>
      <c r="E9" s="1339"/>
      <c r="F9" s="1339"/>
    </row>
    <row r="10" spans="1:6" s="6" customFormat="1" ht="18" customHeight="1"/>
    <row r="11" spans="1:6" s="6" customFormat="1" ht="18" customHeight="1"/>
    <row r="12" spans="1:6" s="6" customFormat="1" ht="18" customHeight="1"/>
    <row r="13" spans="1:6" s="6" customFormat="1" ht="18" customHeight="1"/>
  </sheetData>
  <mergeCells count="2">
    <mergeCell ref="D1:F1"/>
    <mergeCell ref="A9:F9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0"/>
  <dimension ref="A1:N18"/>
  <sheetViews>
    <sheetView zoomScaleNormal="100" zoomScaleSheetLayoutView="100" workbookViewId="0"/>
  </sheetViews>
  <sheetFormatPr defaultRowHeight="18" customHeight="1"/>
  <cols>
    <col min="1" max="1" width="9.625" style="187" customWidth="1"/>
    <col min="2" max="13" width="6" style="187" customWidth="1"/>
    <col min="14" max="14" width="6.5" style="187" customWidth="1"/>
    <col min="15" max="256" width="9" style="187"/>
    <col min="257" max="257" width="9.625" style="187" customWidth="1"/>
    <col min="258" max="269" width="6" style="187" customWidth="1"/>
    <col min="270" max="270" width="6.5" style="187" customWidth="1"/>
    <col min="271" max="512" width="9" style="187"/>
    <col min="513" max="513" width="9.625" style="187" customWidth="1"/>
    <col min="514" max="525" width="6" style="187" customWidth="1"/>
    <col min="526" max="526" width="6.5" style="187" customWidth="1"/>
    <col min="527" max="768" width="9" style="187"/>
    <col min="769" max="769" width="9.625" style="187" customWidth="1"/>
    <col min="770" max="781" width="6" style="187" customWidth="1"/>
    <col min="782" max="782" width="6.5" style="187" customWidth="1"/>
    <col min="783" max="1024" width="9" style="187"/>
    <col min="1025" max="1025" width="9.625" style="187" customWidth="1"/>
    <col min="1026" max="1037" width="6" style="187" customWidth="1"/>
    <col min="1038" max="1038" width="6.5" style="187" customWidth="1"/>
    <col min="1039" max="1280" width="9" style="187"/>
    <col min="1281" max="1281" width="9.625" style="187" customWidth="1"/>
    <col min="1282" max="1293" width="6" style="187" customWidth="1"/>
    <col min="1294" max="1294" width="6.5" style="187" customWidth="1"/>
    <col min="1295" max="1536" width="9" style="187"/>
    <col min="1537" max="1537" width="9.625" style="187" customWidth="1"/>
    <col min="1538" max="1549" width="6" style="187" customWidth="1"/>
    <col min="1550" max="1550" width="6.5" style="187" customWidth="1"/>
    <col min="1551" max="1792" width="9" style="187"/>
    <col min="1793" max="1793" width="9.625" style="187" customWidth="1"/>
    <col min="1794" max="1805" width="6" style="187" customWidth="1"/>
    <col min="1806" max="1806" width="6.5" style="187" customWidth="1"/>
    <col min="1807" max="2048" width="9" style="187"/>
    <col min="2049" max="2049" width="9.625" style="187" customWidth="1"/>
    <col min="2050" max="2061" width="6" style="187" customWidth="1"/>
    <col min="2062" max="2062" width="6.5" style="187" customWidth="1"/>
    <col min="2063" max="2304" width="9" style="187"/>
    <col min="2305" max="2305" width="9.625" style="187" customWidth="1"/>
    <col min="2306" max="2317" width="6" style="187" customWidth="1"/>
    <col min="2318" max="2318" width="6.5" style="187" customWidth="1"/>
    <col min="2319" max="2560" width="9" style="187"/>
    <col min="2561" max="2561" width="9.625" style="187" customWidth="1"/>
    <col min="2562" max="2573" width="6" style="187" customWidth="1"/>
    <col min="2574" max="2574" width="6.5" style="187" customWidth="1"/>
    <col min="2575" max="2816" width="9" style="187"/>
    <col min="2817" max="2817" width="9.625" style="187" customWidth="1"/>
    <col min="2818" max="2829" width="6" style="187" customWidth="1"/>
    <col min="2830" max="2830" width="6.5" style="187" customWidth="1"/>
    <col min="2831" max="3072" width="9" style="187"/>
    <col min="3073" max="3073" width="9.625" style="187" customWidth="1"/>
    <col min="3074" max="3085" width="6" style="187" customWidth="1"/>
    <col min="3086" max="3086" width="6.5" style="187" customWidth="1"/>
    <col min="3087" max="3328" width="9" style="187"/>
    <col min="3329" max="3329" width="9.625" style="187" customWidth="1"/>
    <col min="3330" max="3341" width="6" style="187" customWidth="1"/>
    <col min="3342" max="3342" width="6.5" style="187" customWidth="1"/>
    <col min="3343" max="3584" width="9" style="187"/>
    <col min="3585" max="3585" width="9.625" style="187" customWidth="1"/>
    <col min="3586" max="3597" width="6" style="187" customWidth="1"/>
    <col min="3598" max="3598" width="6.5" style="187" customWidth="1"/>
    <col min="3599" max="3840" width="9" style="187"/>
    <col min="3841" max="3841" width="9.625" style="187" customWidth="1"/>
    <col min="3842" max="3853" width="6" style="187" customWidth="1"/>
    <col min="3854" max="3854" width="6.5" style="187" customWidth="1"/>
    <col min="3855" max="4096" width="9" style="187"/>
    <col min="4097" max="4097" width="9.625" style="187" customWidth="1"/>
    <col min="4098" max="4109" width="6" style="187" customWidth="1"/>
    <col min="4110" max="4110" width="6.5" style="187" customWidth="1"/>
    <col min="4111" max="4352" width="9" style="187"/>
    <col min="4353" max="4353" width="9.625" style="187" customWidth="1"/>
    <col min="4354" max="4365" width="6" style="187" customWidth="1"/>
    <col min="4366" max="4366" width="6.5" style="187" customWidth="1"/>
    <col min="4367" max="4608" width="9" style="187"/>
    <col min="4609" max="4609" width="9.625" style="187" customWidth="1"/>
    <col min="4610" max="4621" width="6" style="187" customWidth="1"/>
    <col min="4622" max="4622" width="6.5" style="187" customWidth="1"/>
    <col min="4623" max="4864" width="9" style="187"/>
    <col min="4865" max="4865" width="9.625" style="187" customWidth="1"/>
    <col min="4866" max="4877" width="6" style="187" customWidth="1"/>
    <col min="4878" max="4878" width="6.5" style="187" customWidth="1"/>
    <col min="4879" max="5120" width="9" style="187"/>
    <col min="5121" max="5121" width="9.625" style="187" customWidth="1"/>
    <col min="5122" max="5133" width="6" style="187" customWidth="1"/>
    <col min="5134" max="5134" width="6.5" style="187" customWidth="1"/>
    <col min="5135" max="5376" width="9" style="187"/>
    <col min="5377" max="5377" width="9.625" style="187" customWidth="1"/>
    <col min="5378" max="5389" width="6" style="187" customWidth="1"/>
    <col min="5390" max="5390" width="6.5" style="187" customWidth="1"/>
    <col min="5391" max="5632" width="9" style="187"/>
    <col min="5633" max="5633" width="9.625" style="187" customWidth="1"/>
    <col min="5634" max="5645" width="6" style="187" customWidth="1"/>
    <col min="5646" max="5646" width="6.5" style="187" customWidth="1"/>
    <col min="5647" max="5888" width="9" style="187"/>
    <col min="5889" max="5889" width="9.625" style="187" customWidth="1"/>
    <col min="5890" max="5901" width="6" style="187" customWidth="1"/>
    <col min="5902" max="5902" width="6.5" style="187" customWidth="1"/>
    <col min="5903" max="6144" width="9" style="187"/>
    <col min="6145" max="6145" width="9.625" style="187" customWidth="1"/>
    <col min="6146" max="6157" width="6" style="187" customWidth="1"/>
    <col min="6158" max="6158" width="6.5" style="187" customWidth="1"/>
    <col min="6159" max="6400" width="9" style="187"/>
    <col min="6401" max="6401" width="9.625" style="187" customWidth="1"/>
    <col min="6402" max="6413" width="6" style="187" customWidth="1"/>
    <col min="6414" max="6414" width="6.5" style="187" customWidth="1"/>
    <col min="6415" max="6656" width="9" style="187"/>
    <col min="6657" max="6657" width="9.625" style="187" customWidth="1"/>
    <col min="6658" max="6669" width="6" style="187" customWidth="1"/>
    <col min="6670" max="6670" width="6.5" style="187" customWidth="1"/>
    <col min="6671" max="6912" width="9" style="187"/>
    <col min="6913" max="6913" width="9.625" style="187" customWidth="1"/>
    <col min="6914" max="6925" width="6" style="187" customWidth="1"/>
    <col min="6926" max="6926" width="6.5" style="187" customWidth="1"/>
    <col min="6927" max="7168" width="9" style="187"/>
    <col min="7169" max="7169" width="9.625" style="187" customWidth="1"/>
    <col min="7170" max="7181" width="6" style="187" customWidth="1"/>
    <col min="7182" max="7182" width="6.5" style="187" customWidth="1"/>
    <col min="7183" max="7424" width="9" style="187"/>
    <col min="7425" max="7425" width="9.625" style="187" customWidth="1"/>
    <col min="7426" max="7437" width="6" style="187" customWidth="1"/>
    <col min="7438" max="7438" width="6.5" style="187" customWidth="1"/>
    <col min="7439" max="7680" width="9" style="187"/>
    <col min="7681" max="7681" width="9.625" style="187" customWidth="1"/>
    <col min="7682" max="7693" width="6" style="187" customWidth="1"/>
    <col min="7694" max="7694" width="6.5" style="187" customWidth="1"/>
    <col min="7695" max="7936" width="9" style="187"/>
    <col min="7937" max="7937" width="9.625" style="187" customWidth="1"/>
    <col min="7938" max="7949" width="6" style="187" customWidth="1"/>
    <col min="7950" max="7950" width="6.5" style="187" customWidth="1"/>
    <col min="7951" max="8192" width="9" style="187"/>
    <col min="8193" max="8193" width="9.625" style="187" customWidth="1"/>
    <col min="8194" max="8205" width="6" style="187" customWidth="1"/>
    <col min="8206" max="8206" width="6.5" style="187" customWidth="1"/>
    <col min="8207" max="8448" width="9" style="187"/>
    <col min="8449" max="8449" width="9.625" style="187" customWidth="1"/>
    <col min="8450" max="8461" width="6" style="187" customWidth="1"/>
    <col min="8462" max="8462" width="6.5" style="187" customWidth="1"/>
    <col min="8463" max="8704" width="9" style="187"/>
    <col min="8705" max="8705" width="9.625" style="187" customWidth="1"/>
    <col min="8706" max="8717" width="6" style="187" customWidth="1"/>
    <col min="8718" max="8718" width="6.5" style="187" customWidth="1"/>
    <col min="8719" max="8960" width="9" style="187"/>
    <col min="8961" max="8961" width="9.625" style="187" customWidth="1"/>
    <col min="8962" max="8973" width="6" style="187" customWidth="1"/>
    <col min="8974" max="8974" width="6.5" style="187" customWidth="1"/>
    <col min="8975" max="9216" width="9" style="187"/>
    <col min="9217" max="9217" width="9.625" style="187" customWidth="1"/>
    <col min="9218" max="9229" width="6" style="187" customWidth="1"/>
    <col min="9230" max="9230" width="6.5" style="187" customWidth="1"/>
    <col min="9231" max="9472" width="9" style="187"/>
    <col min="9473" max="9473" width="9.625" style="187" customWidth="1"/>
    <col min="9474" max="9485" width="6" style="187" customWidth="1"/>
    <col min="9486" max="9486" width="6.5" style="187" customWidth="1"/>
    <col min="9487" max="9728" width="9" style="187"/>
    <col min="9729" max="9729" width="9.625" style="187" customWidth="1"/>
    <col min="9730" max="9741" width="6" style="187" customWidth="1"/>
    <col min="9742" max="9742" width="6.5" style="187" customWidth="1"/>
    <col min="9743" max="9984" width="9" style="187"/>
    <col min="9985" max="9985" width="9.625" style="187" customWidth="1"/>
    <col min="9986" max="9997" width="6" style="187" customWidth="1"/>
    <col min="9998" max="9998" width="6.5" style="187" customWidth="1"/>
    <col min="9999" max="10240" width="9" style="187"/>
    <col min="10241" max="10241" width="9.625" style="187" customWidth="1"/>
    <col min="10242" max="10253" width="6" style="187" customWidth="1"/>
    <col min="10254" max="10254" width="6.5" style="187" customWidth="1"/>
    <col min="10255" max="10496" width="9" style="187"/>
    <col min="10497" max="10497" width="9.625" style="187" customWidth="1"/>
    <col min="10498" max="10509" width="6" style="187" customWidth="1"/>
    <col min="10510" max="10510" width="6.5" style="187" customWidth="1"/>
    <col min="10511" max="10752" width="9" style="187"/>
    <col min="10753" max="10753" width="9.625" style="187" customWidth="1"/>
    <col min="10754" max="10765" width="6" style="187" customWidth="1"/>
    <col min="10766" max="10766" width="6.5" style="187" customWidth="1"/>
    <col min="10767" max="11008" width="9" style="187"/>
    <col min="11009" max="11009" width="9.625" style="187" customWidth="1"/>
    <col min="11010" max="11021" width="6" style="187" customWidth="1"/>
    <col min="11022" max="11022" width="6.5" style="187" customWidth="1"/>
    <col min="11023" max="11264" width="9" style="187"/>
    <col min="11265" max="11265" width="9.625" style="187" customWidth="1"/>
    <col min="11266" max="11277" width="6" style="187" customWidth="1"/>
    <col min="11278" max="11278" width="6.5" style="187" customWidth="1"/>
    <col min="11279" max="11520" width="9" style="187"/>
    <col min="11521" max="11521" width="9.625" style="187" customWidth="1"/>
    <col min="11522" max="11533" width="6" style="187" customWidth="1"/>
    <col min="11534" max="11534" width="6.5" style="187" customWidth="1"/>
    <col min="11535" max="11776" width="9" style="187"/>
    <col min="11777" max="11777" width="9.625" style="187" customWidth="1"/>
    <col min="11778" max="11789" width="6" style="187" customWidth="1"/>
    <col min="11790" max="11790" width="6.5" style="187" customWidth="1"/>
    <col min="11791" max="12032" width="9" style="187"/>
    <col min="12033" max="12033" width="9.625" style="187" customWidth="1"/>
    <col min="12034" max="12045" width="6" style="187" customWidth="1"/>
    <col min="12046" max="12046" width="6.5" style="187" customWidth="1"/>
    <col min="12047" max="12288" width="9" style="187"/>
    <col min="12289" max="12289" width="9.625" style="187" customWidth="1"/>
    <col min="12290" max="12301" width="6" style="187" customWidth="1"/>
    <col min="12302" max="12302" width="6.5" style="187" customWidth="1"/>
    <col min="12303" max="12544" width="9" style="187"/>
    <col min="12545" max="12545" width="9.625" style="187" customWidth="1"/>
    <col min="12546" max="12557" width="6" style="187" customWidth="1"/>
    <col min="12558" max="12558" width="6.5" style="187" customWidth="1"/>
    <col min="12559" max="12800" width="9" style="187"/>
    <col min="12801" max="12801" width="9.625" style="187" customWidth="1"/>
    <col min="12802" max="12813" width="6" style="187" customWidth="1"/>
    <col min="12814" max="12814" width="6.5" style="187" customWidth="1"/>
    <col min="12815" max="13056" width="9" style="187"/>
    <col min="13057" max="13057" width="9.625" style="187" customWidth="1"/>
    <col min="13058" max="13069" width="6" style="187" customWidth="1"/>
    <col min="13070" max="13070" width="6.5" style="187" customWidth="1"/>
    <col min="13071" max="13312" width="9" style="187"/>
    <col min="13313" max="13313" width="9.625" style="187" customWidth="1"/>
    <col min="13314" max="13325" width="6" style="187" customWidth="1"/>
    <col min="13326" max="13326" width="6.5" style="187" customWidth="1"/>
    <col min="13327" max="13568" width="9" style="187"/>
    <col min="13569" max="13569" width="9.625" style="187" customWidth="1"/>
    <col min="13570" max="13581" width="6" style="187" customWidth="1"/>
    <col min="13582" max="13582" width="6.5" style="187" customWidth="1"/>
    <col min="13583" max="13824" width="9" style="187"/>
    <col min="13825" max="13825" width="9.625" style="187" customWidth="1"/>
    <col min="13826" max="13837" width="6" style="187" customWidth="1"/>
    <col min="13838" max="13838" width="6.5" style="187" customWidth="1"/>
    <col min="13839" max="14080" width="9" style="187"/>
    <col min="14081" max="14081" width="9.625" style="187" customWidth="1"/>
    <col min="14082" max="14093" width="6" style="187" customWidth="1"/>
    <col min="14094" max="14094" width="6.5" style="187" customWidth="1"/>
    <col min="14095" max="14336" width="9" style="187"/>
    <col min="14337" max="14337" width="9.625" style="187" customWidth="1"/>
    <col min="14338" max="14349" width="6" style="187" customWidth="1"/>
    <col min="14350" max="14350" width="6.5" style="187" customWidth="1"/>
    <col min="14351" max="14592" width="9" style="187"/>
    <col min="14593" max="14593" width="9.625" style="187" customWidth="1"/>
    <col min="14594" max="14605" width="6" style="187" customWidth="1"/>
    <col min="14606" max="14606" width="6.5" style="187" customWidth="1"/>
    <col min="14607" max="14848" width="9" style="187"/>
    <col min="14849" max="14849" width="9.625" style="187" customWidth="1"/>
    <col min="14850" max="14861" width="6" style="187" customWidth="1"/>
    <col min="14862" max="14862" width="6.5" style="187" customWidth="1"/>
    <col min="14863" max="15104" width="9" style="187"/>
    <col min="15105" max="15105" width="9.625" style="187" customWidth="1"/>
    <col min="15106" max="15117" width="6" style="187" customWidth="1"/>
    <col min="15118" max="15118" width="6.5" style="187" customWidth="1"/>
    <col min="15119" max="15360" width="9" style="187"/>
    <col min="15361" max="15361" width="9.625" style="187" customWidth="1"/>
    <col min="15362" max="15373" width="6" style="187" customWidth="1"/>
    <col min="15374" max="15374" width="6.5" style="187" customWidth="1"/>
    <col min="15375" max="15616" width="9" style="187"/>
    <col min="15617" max="15617" width="9.625" style="187" customWidth="1"/>
    <col min="15618" max="15629" width="6" style="187" customWidth="1"/>
    <col min="15630" max="15630" width="6.5" style="187" customWidth="1"/>
    <col min="15631" max="15872" width="9" style="187"/>
    <col min="15873" max="15873" width="9.625" style="187" customWidth="1"/>
    <col min="15874" max="15885" width="6" style="187" customWidth="1"/>
    <col min="15886" max="15886" width="6.5" style="187" customWidth="1"/>
    <col min="15887" max="16128" width="9" style="187"/>
    <col min="16129" max="16129" width="9.625" style="187" customWidth="1"/>
    <col min="16130" max="16141" width="6" style="187" customWidth="1"/>
    <col min="16142" max="16142" width="6.5" style="187" customWidth="1"/>
    <col min="16143" max="16384" width="9" style="187"/>
  </cols>
  <sheetData>
    <row r="1" spans="1:14" ht="18" customHeight="1">
      <c r="A1" s="1333" t="s">
        <v>1353</v>
      </c>
      <c r="B1" s="1333"/>
      <c r="C1" s="1333"/>
      <c r="D1" s="1333"/>
      <c r="E1" s="1333"/>
      <c r="F1" s="1333"/>
      <c r="G1" s="1333"/>
      <c r="H1" s="1333"/>
      <c r="I1" s="1375"/>
      <c r="J1" s="1375"/>
      <c r="K1" s="1375"/>
      <c r="L1" s="1375"/>
      <c r="M1" s="1375"/>
      <c r="N1" s="1375"/>
    </row>
    <row r="2" spans="1:14" s="6" customFormat="1" ht="18" customHeight="1">
      <c r="A2" s="560"/>
      <c r="B2" s="560"/>
      <c r="C2" s="560"/>
      <c r="D2" s="560"/>
      <c r="E2" s="560"/>
      <c r="F2" s="560"/>
      <c r="G2" s="560"/>
      <c r="H2" s="560"/>
      <c r="I2" s="536"/>
      <c r="J2" s="536"/>
      <c r="K2" s="536"/>
      <c r="L2" s="536"/>
      <c r="M2" s="536"/>
      <c r="N2" s="324" t="s">
        <v>1354</v>
      </c>
    </row>
    <row r="3" spans="1:14" s="6" customFormat="1" ht="18" customHeight="1">
      <c r="A3" s="1183" t="s">
        <v>956</v>
      </c>
      <c r="B3" s="1225" t="s">
        <v>1355</v>
      </c>
      <c r="C3" s="1225"/>
      <c r="D3" s="1225" t="s">
        <v>1356</v>
      </c>
      <c r="E3" s="1225"/>
      <c r="F3" s="1225" t="s">
        <v>1357</v>
      </c>
      <c r="G3" s="1225"/>
      <c r="H3" s="1225" t="s">
        <v>1358</v>
      </c>
      <c r="I3" s="1225"/>
      <c r="J3" s="1226" t="s">
        <v>1359</v>
      </c>
      <c r="K3" s="1261"/>
      <c r="L3" s="1225" t="s">
        <v>1360</v>
      </c>
      <c r="M3" s="1225"/>
      <c r="N3" s="1226" t="s">
        <v>1361</v>
      </c>
    </row>
    <row r="4" spans="1:14" s="6" customFormat="1" ht="18" customHeight="1">
      <c r="A4" s="1184"/>
      <c r="B4" s="244" t="s">
        <v>1362</v>
      </c>
      <c r="C4" s="244" t="s">
        <v>1363</v>
      </c>
      <c r="D4" s="244" t="s">
        <v>1362</v>
      </c>
      <c r="E4" s="244" t="s">
        <v>1363</v>
      </c>
      <c r="F4" s="244" t="s">
        <v>1362</v>
      </c>
      <c r="G4" s="244" t="s">
        <v>1363</v>
      </c>
      <c r="H4" s="244" t="s">
        <v>1362</v>
      </c>
      <c r="I4" s="244" t="s">
        <v>1363</v>
      </c>
      <c r="J4" s="244" t="s">
        <v>1362</v>
      </c>
      <c r="K4" s="244" t="s">
        <v>1363</v>
      </c>
      <c r="L4" s="244" t="s">
        <v>1362</v>
      </c>
      <c r="M4" s="244" t="s">
        <v>1363</v>
      </c>
      <c r="N4" s="1427"/>
    </row>
    <row r="5" spans="1:14" s="6" customFormat="1" ht="18" customHeight="1">
      <c r="A5" s="314" t="s">
        <v>243</v>
      </c>
      <c r="B5" s="313">
        <v>198</v>
      </c>
      <c r="C5" s="313">
        <v>242</v>
      </c>
      <c r="D5" s="313">
        <v>162</v>
      </c>
      <c r="E5" s="313">
        <v>197</v>
      </c>
      <c r="F5" s="313">
        <v>150</v>
      </c>
      <c r="G5" s="313">
        <v>181</v>
      </c>
      <c r="H5" s="313">
        <v>3</v>
      </c>
      <c r="I5" s="313">
        <v>3</v>
      </c>
      <c r="J5" s="313">
        <v>50</v>
      </c>
      <c r="K5" s="313">
        <v>53</v>
      </c>
      <c r="L5" s="313">
        <v>180</v>
      </c>
      <c r="M5" s="313">
        <v>210</v>
      </c>
      <c r="N5" s="779">
        <v>7.15</v>
      </c>
    </row>
    <row r="6" spans="1:14" s="6" customFormat="1" ht="18" customHeight="1">
      <c r="A6" s="43" t="s">
        <v>49</v>
      </c>
      <c r="B6" s="207">
        <v>202</v>
      </c>
      <c r="C6" s="207">
        <v>235</v>
      </c>
      <c r="D6" s="207">
        <v>167</v>
      </c>
      <c r="E6" s="207">
        <v>195</v>
      </c>
      <c r="F6" s="207">
        <v>155</v>
      </c>
      <c r="G6" s="207">
        <v>180</v>
      </c>
      <c r="H6" s="207">
        <v>2</v>
      </c>
      <c r="I6" s="207">
        <v>2</v>
      </c>
      <c r="J6" s="207">
        <v>48</v>
      </c>
      <c r="K6" s="207">
        <v>51</v>
      </c>
      <c r="L6" s="207">
        <v>182</v>
      </c>
      <c r="M6" s="207">
        <v>203</v>
      </c>
      <c r="N6" s="780">
        <v>7.01</v>
      </c>
    </row>
    <row r="7" spans="1:14" s="6" customFormat="1" ht="18" customHeight="1">
      <c r="A7" s="314" t="s">
        <v>1364</v>
      </c>
      <c r="B7" s="313">
        <v>224</v>
      </c>
      <c r="C7" s="313">
        <v>261</v>
      </c>
      <c r="D7" s="313">
        <v>178</v>
      </c>
      <c r="E7" s="313">
        <v>206</v>
      </c>
      <c r="F7" s="313">
        <v>165</v>
      </c>
      <c r="G7" s="313">
        <v>193</v>
      </c>
      <c r="H7" s="313">
        <v>4</v>
      </c>
      <c r="I7" s="313">
        <v>4</v>
      </c>
      <c r="J7" s="313">
        <v>61</v>
      </c>
      <c r="K7" s="313">
        <v>63</v>
      </c>
      <c r="L7" s="313">
        <v>204</v>
      </c>
      <c r="M7" s="313">
        <v>234</v>
      </c>
      <c r="N7" s="779">
        <v>7.7</v>
      </c>
    </row>
    <row r="8" spans="1:14" s="6" customFormat="1" ht="18" customHeight="1">
      <c r="A8" s="43" t="s">
        <v>51</v>
      </c>
      <c r="B8" s="207">
        <v>221</v>
      </c>
      <c r="C8" s="207">
        <v>258</v>
      </c>
      <c r="D8" s="207">
        <v>178</v>
      </c>
      <c r="E8" s="207">
        <v>209</v>
      </c>
      <c r="F8" s="207">
        <v>163</v>
      </c>
      <c r="G8" s="207">
        <v>191</v>
      </c>
      <c r="H8" s="207">
        <v>4</v>
      </c>
      <c r="I8" s="207">
        <v>4</v>
      </c>
      <c r="J8" s="207">
        <v>66</v>
      </c>
      <c r="K8" s="207">
        <v>70</v>
      </c>
      <c r="L8" s="207">
        <v>190</v>
      </c>
      <c r="M8" s="207">
        <v>215</v>
      </c>
      <c r="N8" s="780">
        <v>7.7</v>
      </c>
    </row>
    <row r="9" spans="1:14" s="6" customFormat="1" ht="18" customHeight="1">
      <c r="A9" s="709" t="s">
        <v>69</v>
      </c>
      <c r="B9" s="305">
        <v>226</v>
      </c>
      <c r="C9" s="305">
        <v>258</v>
      </c>
      <c r="D9" s="305">
        <v>185</v>
      </c>
      <c r="E9" s="305">
        <v>211</v>
      </c>
      <c r="F9" s="305">
        <v>169</v>
      </c>
      <c r="G9" s="305">
        <v>190</v>
      </c>
      <c r="H9" s="305">
        <v>4</v>
      </c>
      <c r="I9" s="305">
        <v>5</v>
      </c>
      <c r="J9" s="305">
        <v>66</v>
      </c>
      <c r="K9" s="305">
        <v>69</v>
      </c>
      <c r="L9" s="305">
        <v>191</v>
      </c>
      <c r="M9" s="305">
        <v>206</v>
      </c>
      <c r="N9" s="781">
        <v>7.7</v>
      </c>
    </row>
    <row r="10" spans="1:14" s="6" customFormat="1" ht="18" customHeight="1">
      <c r="A10" s="322" t="s">
        <v>1365</v>
      </c>
      <c r="B10" s="322"/>
      <c r="C10" s="322"/>
      <c r="D10" s="322"/>
      <c r="E10" s="322"/>
      <c r="F10" s="322"/>
      <c r="G10" s="322"/>
      <c r="H10" s="322"/>
      <c r="I10" s="322"/>
      <c r="J10" s="322"/>
      <c r="K10" s="322"/>
      <c r="L10" s="322"/>
      <c r="M10" s="322"/>
      <c r="N10" s="324" t="s">
        <v>1366</v>
      </c>
    </row>
    <row r="11" spans="1:14" s="6" customFormat="1" ht="18" customHeight="1"/>
    <row r="12" spans="1:14" s="6" customFormat="1" ht="18" customHeight="1"/>
    <row r="13" spans="1:14" s="6" customFormat="1" ht="18" customHeight="1"/>
    <row r="14" spans="1:14" s="6" customFormat="1" ht="18" customHeight="1"/>
    <row r="15" spans="1:14" s="6" customFormat="1" ht="18" customHeight="1"/>
    <row r="16" spans="1:14" s="6" customFormat="1" ht="18" customHeight="1"/>
    <row r="17" s="6" customFormat="1" ht="18" customHeight="1"/>
    <row r="18" s="6" customFormat="1" ht="18" customHeight="1"/>
  </sheetData>
  <mergeCells count="10">
    <mergeCell ref="A1:H1"/>
    <mergeCell ref="I1:N1"/>
    <mergeCell ref="A3:A4"/>
    <mergeCell ref="B3:C3"/>
    <mergeCell ref="D3:E3"/>
    <mergeCell ref="F3:G3"/>
    <mergeCell ref="H3:I3"/>
    <mergeCell ref="J3:K3"/>
    <mergeCell ref="L3:M3"/>
    <mergeCell ref="N3:N4"/>
  </mergeCells>
  <phoneticPr fontId="2"/>
  <pageMargins left="0.39370078740157483" right="0.39370078740157483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1"/>
  <dimension ref="A1:I33"/>
  <sheetViews>
    <sheetView zoomScaleNormal="100" workbookViewId="0"/>
  </sheetViews>
  <sheetFormatPr defaultRowHeight="18" customHeight="1"/>
  <cols>
    <col min="1" max="1" width="10.125" style="187" customWidth="1"/>
    <col min="2" max="3" width="9.625" style="187" customWidth="1"/>
    <col min="4" max="4" width="18" style="187" customWidth="1"/>
    <col min="5" max="5" width="16.625" style="187" customWidth="1"/>
    <col min="6" max="6" width="10.25" style="187" bestFit="1" customWidth="1"/>
    <col min="7" max="7" width="10.875" style="187" customWidth="1"/>
    <col min="8" max="16384" width="9" style="187"/>
  </cols>
  <sheetData>
    <row r="1" spans="1:7" ht="18" customHeight="1">
      <c r="A1" s="11" t="s">
        <v>1367</v>
      </c>
      <c r="B1" s="782"/>
      <c r="C1" s="782"/>
      <c r="D1" s="782"/>
      <c r="E1" s="782"/>
      <c r="F1" s="782"/>
      <c r="G1" s="782"/>
    </row>
    <row r="2" spans="1:7" s="6" customFormat="1" ht="18" customHeight="1">
      <c r="A2" s="7"/>
      <c r="B2" s="338"/>
      <c r="C2" s="338"/>
      <c r="D2" s="338"/>
      <c r="E2" s="338"/>
      <c r="F2" s="338"/>
      <c r="G2" s="10" t="s">
        <v>225</v>
      </c>
    </row>
    <row r="3" spans="1:7" s="6" customFormat="1" ht="24">
      <c r="A3" s="627" t="s">
        <v>956</v>
      </c>
      <c r="B3" s="317" t="s">
        <v>267</v>
      </c>
      <c r="C3" s="317" t="s">
        <v>1368</v>
      </c>
      <c r="D3" s="317" t="s">
        <v>1369</v>
      </c>
      <c r="E3" s="317" t="s">
        <v>1370</v>
      </c>
      <c r="F3" s="317" t="s">
        <v>1371</v>
      </c>
      <c r="G3" s="318" t="s">
        <v>1372</v>
      </c>
    </row>
    <row r="4" spans="1:7" s="6" customFormat="1" ht="18" customHeight="1">
      <c r="A4" s="568" t="s">
        <v>925</v>
      </c>
      <c r="B4" s="783">
        <f>SUM(C4:G4)</f>
        <v>1652</v>
      </c>
      <c r="C4" s="783">
        <v>88</v>
      </c>
      <c r="D4" s="783">
        <v>85</v>
      </c>
      <c r="E4" s="783">
        <v>16</v>
      </c>
      <c r="F4" s="783">
        <v>980</v>
      </c>
      <c r="G4" s="783">
        <v>483</v>
      </c>
    </row>
    <row r="5" spans="1:7" s="6" customFormat="1" ht="18" customHeight="1">
      <c r="A5" s="569" t="s">
        <v>48</v>
      </c>
      <c r="B5" s="784">
        <f>SUM(C5:G5)</f>
        <v>1595</v>
      </c>
      <c r="C5" s="784">
        <v>86</v>
      </c>
      <c r="D5" s="784">
        <v>81</v>
      </c>
      <c r="E5" s="784">
        <v>19</v>
      </c>
      <c r="F5" s="784">
        <v>931</v>
      </c>
      <c r="G5" s="784">
        <v>478</v>
      </c>
    </row>
    <row r="6" spans="1:7" s="6" customFormat="1" ht="18" customHeight="1">
      <c r="A6" s="570" t="s">
        <v>49</v>
      </c>
      <c r="B6" s="783">
        <f>SUM(C6:G6)</f>
        <v>1590</v>
      </c>
      <c r="C6" s="783">
        <v>81</v>
      </c>
      <c r="D6" s="783">
        <v>80</v>
      </c>
      <c r="E6" s="783">
        <v>21</v>
      </c>
      <c r="F6" s="783">
        <v>922</v>
      </c>
      <c r="G6" s="783">
        <v>486</v>
      </c>
    </row>
    <row r="7" spans="1:7" s="6" customFormat="1" ht="18" customHeight="1">
      <c r="A7" s="569" t="s">
        <v>50</v>
      </c>
      <c r="B7" s="784">
        <f>SUM(C7:G7)</f>
        <v>1565</v>
      </c>
      <c r="C7" s="784">
        <v>88</v>
      </c>
      <c r="D7" s="784">
        <v>80</v>
      </c>
      <c r="E7" s="784">
        <v>24</v>
      </c>
      <c r="F7" s="784">
        <v>893</v>
      </c>
      <c r="G7" s="784">
        <v>480</v>
      </c>
    </row>
    <row r="8" spans="1:7" s="6" customFormat="1" ht="18" customHeight="1">
      <c r="A8" s="571" t="s">
        <v>51</v>
      </c>
      <c r="B8" s="785">
        <f>SUM(C8:G8)</f>
        <v>1544</v>
      </c>
      <c r="C8" s="785">
        <v>85</v>
      </c>
      <c r="D8" s="785">
        <v>81</v>
      </c>
      <c r="E8" s="785">
        <v>23</v>
      </c>
      <c r="F8" s="785">
        <v>857</v>
      </c>
      <c r="G8" s="785">
        <v>498</v>
      </c>
    </row>
    <row r="9" spans="1:7" s="6" customFormat="1" ht="18" customHeight="1">
      <c r="A9" s="1337" t="s">
        <v>1373</v>
      </c>
      <c r="B9" s="1337"/>
      <c r="C9" s="1337"/>
      <c r="D9" s="1337"/>
      <c r="E9" s="1337"/>
      <c r="F9" s="1337"/>
      <c r="G9" s="1337"/>
    </row>
    <row r="10" spans="1:7" s="6" customFormat="1" ht="18" customHeight="1">
      <c r="A10" s="786" t="s">
        <v>1374</v>
      </c>
      <c r="B10" s="787">
        <f t="shared" ref="B10:B16" si="0">SUM(C10:G10)</f>
        <v>607</v>
      </c>
      <c r="C10" s="787">
        <v>30</v>
      </c>
      <c r="D10" s="787">
        <v>2</v>
      </c>
      <c r="E10" s="787">
        <v>2</v>
      </c>
      <c r="F10" s="787">
        <v>226</v>
      </c>
      <c r="G10" s="787">
        <v>347</v>
      </c>
    </row>
    <row r="11" spans="1:7" s="6" customFormat="1" ht="18" customHeight="1">
      <c r="A11" s="239" t="s">
        <v>1375</v>
      </c>
      <c r="B11" s="784">
        <f t="shared" si="0"/>
        <v>256</v>
      </c>
      <c r="C11" s="784">
        <v>42</v>
      </c>
      <c r="D11" s="784">
        <v>27</v>
      </c>
      <c r="E11" s="784">
        <v>0</v>
      </c>
      <c r="F11" s="784">
        <v>183</v>
      </c>
      <c r="G11" s="784">
        <v>4</v>
      </c>
    </row>
    <row r="12" spans="1:7" s="6" customFormat="1" ht="18" customHeight="1">
      <c r="A12" s="240" t="s">
        <v>1376</v>
      </c>
      <c r="B12" s="783">
        <f t="shared" si="0"/>
        <v>214</v>
      </c>
      <c r="C12" s="783">
        <v>1</v>
      </c>
      <c r="D12" s="783">
        <v>12</v>
      </c>
      <c r="E12" s="783">
        <v>13</v>
      </c>
      <c r="F12" s="783">
        <v>124</v>
      </c>
      <c r="G12" s="783">
        <v>64</v>
      </c>
    </row>
    <row r="13" spans="1:7" s="6" customFormat="1" ht="18" customHeight="1">
      <c r="A13" s="239" t="s">
        <v>1377</v>
      </c>
      <c r="B13" s="784">
        <f t="shared" si="0"/>
        <v>334</v>
      </c>
      <c r="C13" s="784">
        <v>2</v>
      </c>
      <c r="D13" s="784">
        <v>15</v>
      </c>
      <c r="E13" s="784">
        <v>8</v>
      </c>
      <c r="F13" s="784">
        <v>226</v>
      </c>
      <c r="G13" s="784">
        <v>83</v>
      </c>
    </row>
    <row r="14" spans="1:7" s="6" customFormat="1" ht="18" customHeight="1">
      <c r="A14" s="240" t="s">
        <v>1378</v>
      </c>
      <c r="B14" s="783">
        <f t="shared" si="0"/>
        <v>69</v>
      </c>
      <c r="C14" s="783">
        <v>6</v>
      </c>
      <c r="D14" s="783">
        <v>2</v>
      </c>
      <c r="E14" s="783">
        <v>0</v>
      </c>
      <c r="F14" s="783">
        <v>61</v>
      </c>
      <c r="G14" s="783">
        <v>0</v>
      </c>
    </row>
    <row r="15" spans="1:7" s="6" customFormat="1" ht="18" customHeight="1">
      <c r="A15" s="239" t="s">
        <v>1379</v>
      </c>
      <c r="B15" s="784">
        <f t="shared" si="0"/>
        <v>64</v>
      </c>
      <c r="C15" s="784">
        <v>4</v>
      </c>
      <c r="D15" s="784">
        <v>23</v>
      </c>
      <c r="E15" s="784">
        <v>0</v>
      </c>
      <c r="F15" s="784">
        <v>37</v>
      </c>
      <c r="G15" s="784">
        <v>0</v>
      </c>
    </row>
    <row r="16" spans="1:7" s="6" customFormat="1" ht="18" customHeight="1">
      <c r="A16" s="788" t="s">
        <v>267</v>
      </c>
      <c r="B16" s="785">
        <f t="shared" si="0"/>
        <v>0</v>
      </c>
      <c r="C16" s="785"/>
      <c r="D16" s="785"/>
      <c r="E16" s="785"/>
      <c r="F16" s="785"/>
      <c r="G16" s="785"/>
    </row>
    <row r="17" spans="1:9" s="6" customFormat="1" ht="18" customHeight="1">
      <c r="A17" s="7" t="s">
        <v>1380</v>
      </c>
      <c r="B17" s="338"/>
      <c r="C17" s="338"/>
      <c r="D17" s="338"/>
      <c r="E17" s="338"/>
      <c r="F17" s="338"/>
      <c r="G17" s="10" t="s">
        <v>225</v>
      </c>
    </row>
    <row r="18" spans="1:9" s="6" customFormat="1" ht="24">
      <c r="A18" s="627" t="s">
        <v>956</v>
      </c>
      <c r="B18" s="317" t="s">
        <v>267</v>
      </c>
      <c r="C18" s="317" t="s">
        <v>1368</v>
      </c>
      <c r="D18" s="317" t="s">
        <v>1369</v>
      </c>
      <c r="E18" s="317" t="s">
        <v>1370</v>
      </c>
      <c r="F18" s="317" t="s">
        <v>1371</v>
      </c>
      <c r="G18" s="318" t="s">
        <v>1372</v>
      </c>
    </row>
    <row r="19" spans="1:9" s="6" customFormat="1" ht="18" customHeight="1">
      <c r="A19" s="789" t="s">
        <v>273</v>
      </c>
      <c r="B19" s="785">
        <f>SUM(C19:G19)</f>
        <v>1544</v>
      </c>
      <c r="C19" s="785">
        <v>85</v>
      </c>
      <c r="D19" s="785">
        <v>81</v>
      </c>
      <c r="E19" s="785">
        <v>23</v>
      </c>
      <c r="F19" s="785">
        <v>857</v>
      </c>
      <c r="G19" s="785">
        <v>498</v>
      </c>
    </row>
    <row r="20" spans="1:9" s="6" customFormat="1" ht="18" customHeight="1">
      <c r="A20" s="1428" t="s">
        <v>2261</v>
      </c>
      <c r="B20" s="1428"/>
      <c r="C20" s="1428"/>
      <c r="D20" s="1428"/>
      <c r="E20" s="536"/>
      <c r="F20" s="536"/>
      <c r="G20" s="324" t="s">
        <v>1366</v>
      </c>
      <c r="H20" s="324"/>
      <c r="I20" s="324"/>
    </row>
    <row r="21" spans="1:9" s="6" customFormat="1" ht="18" customHeight="1"/>
    <row r="22" spans="1:9" s="6" customFormat="1" ht="18" customHeight="1"/>
    <row r="23" spans="1:9" s="6" customFormat="1" ht="18" customHeight="1"/>
    <row r="24" spans="1:9" s="6" customFormat="1" ht="18" customHeight="1"/>
    <row r="25" spans="1:9" s="6" customFormat="1" ht="18" customHeight="1"/>
    <row r="26" spans="1:9" s="6" customFormat="1" ht="18" customHeight="1"/>
    <row r="27" spans="1:9" s="6" customFormat="1" ht="18" customHeight="1"/>
    <row r="28" spans="1:9" s="6" customFormat="1" ht="18" customHeight="1"/>
    <row r="29" spans="1:9" s="6" customFormat="1" ht="18" customHeight="1"/>
    <row r="30" spans="1:9" s="6" customFormat="1" ht="18" customHeight="1"/>
    <row r="31" spans="1:9" s="6" customFormat="1" ht="18" customHeight="1"/>
    <row r="32" spans="1:9" s="6" customFormat="1" ht="18" customHeight="1"/>
    <row r="33" s="6" customFormat="1" ht="18" customHeight="1"/>
  </sheetData>
  <mergeCells count="2">
    <mergeCell ref="A9:G9"/>
    <mergeCell ref="A20:D20"/>
  </mergeCells>
  <phoneticPr fontId="2"/>
  <pageMargins left="0.39370078740157483" right="0.39370078740157483" top="0.6692913385826772" bottom="0.5511811023622047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25"/>
  <sheetViews>
    <sheetView zoomScaleNormal="100" workbookViewId="0"/>
  </sheetViews>
  <sheetFormatPr defaultRowHeight="13.5"/>
  <cols>
    <col min="1" max="1" width="18.625" style="4" customWidth="1"/>
    <col min="2" max="2" width="2.25" style="4" customWidth="1"/>
    <col min="3" max="3" width="9" style="4" customWidth="1"/>
    <col min="4" max="4" width="9" style="4"/>
    <col min="5" max="5" width="13.5" style="4" customWidth="1"/>
    <col min="6" max="6" width="12.25" style="4" customWidth="1"/>
    <col min="7" max="256" width="9" style="4"/>
    <col min="257" max="257" width="21.875" style="4" bestFit="1" customWidth="1"/>
    <col min="258" max="258" width="2.25" style="4" customWidth="1"/>
    <col min="259" max="260" width="9" style="4"/>
    <col min="261" max="261" width="13.5" style="4" customWidth="1"/>
    <col min="262" max="262" width="12.25" style="4" customWidth="1"/>
    <col min="263" max="512" width="9" style="4"/>
    <col min="513" max="513" width="21.875" style="4" bestFit="1" customWidth="1"/>
    <col min="514" max="514" width="2.25" style="4" customWidth="1"/>
    <col min="515" max="516" width="9" style="4"/>
    <col min="517" max="517" width="13.5" style="4" customWidth="1"/>
    <col min="518" max="518" width="12.25" style="4" customWidth="1"/>
    <col min="519" max="768" width="9" style="4"/>
    <col min="769" max="769" width="21.875" style="4" bestFit="1" customWidth="1"/>
    <col min="770" max="770" width="2.25" style="4" customWidth="1"/>
    <col min="771" max="772" width="9" style="4"/>
    <col min="773" max="773" width="13.5" style="4" customWidth="1"/>
    <col min="774" max="774" width="12.25" style="4" customWidth="1"/>
    <col min="775" max="1024" width="9" style="4"/>
    <col min="1025" max="1025" width="21.875" style="4" bestFit="1" customWidth="1"/>
    <col min="1026" max="1026" width="2.25" style="4" customWidth="1"/>
    <col min="1027" max="1028" width="9" style="4"/>
    <col min="1029" max="1029" width="13.5" style="4" customWidth="1"/>
    <col min="1030" max="1030" width="12.25" style="4" customWidth="1"/>
    <col min="1031" max="1280" width="9" style="4"/>
    <col min="1281" max="1281" width="21.875" style="4" bestFit="1" customWidth="1"/>
    <col min="1282" max="1282" width="2.25" style="4" customWidth="1"/>
    <col min="1283" max="1284" width="9" style="4"/>
    <col min="1285" max="1285" width="13.5" style="4" customWidth="1"/>
    <col min="1286" max="1286" width="12.25" style="4" customWidth="1"/>
    <col min="1287" max="1536" width="9" style="4"/>
    <col min="1537" max="1537" width="21.875" style="4" bestFit="1" customWidth="1"/>
    <col min="1538" max="1538" width="2.25" style="4" customWidth="1"/>
    <col min="1539" max="1540" width="9" style="4"/>
    <col min="1541" max="1541" width="13.5" style="4" customWidth="1"/>
    <col min="1542" max="1542" width="12.25" style="4" customWidth="1"/>
    <col min="1543" max="1792" width="9" style="4"/>
    <col min="1793" max="1793" width="21.875" style="4" bestFit="1" customWidth="1"/>
    <col min="1794" max="1794" width="2.25" style="4" customWidth="1"/>
    <col min="1795" max="1796" width="9" style="4"/>
    <col min="1797" max="1797" width="13.5" style="4" customWidth="1"/>
    <col min="1798" max="1798" width="12.25" style="4" customWidth="1"/>
    <col min="1799" max="2048" width="9" style="4"/>
    <col min="2049" max="2049" width="21.875" style="4" bestFit="1" customWidth="1"/>
    <col min="2050" max="2050" width="2.25" style="4" customWidth="1"/>
    <col min="2051" max="2052" width="9" style="4"/>
    <col min="2053" max="2053" width="13.5" style="4" customWidth="1"/>
    <col min="2054" max="2054" width="12.25" style="4" customWidth="1"/>
    <col min="2055" max="2304" width="9" style="4"/>
    <col min="2305" max="2305" width="21.875" style="4" bestFit="1" customWidth="1"/>
    <col min="2306" max="2306" width="2.25" style="4" customWidth="1"/>
    <col min="2307" max="2308" width="9" style="4"/>
    <col min="2309" max="2309" width="13.5" style="4" customWidth="1"/>
    <col min="2310" max="2310" width="12.25" style="4" customWidth="1"/>
    <col min="2311" max="2560" width="9" style="4"/>
    <col min="2561" max="2561" width="21.875" style="4" bestFit="1" customWidth="1"/>
    <col min="2562" max="2562" width="2.25" style="4" customWidth="1"/>
    <col min="2563" max="2564" width="9" style="4"/>
    <col min="2565" max="2565" width="13.5" style="4" customWidth="1"/>
    <col min="2566" max="2566" width="12.25" style="4" customWidth="1"/>
    <col min="2567" max="2816" width="9" style="4"/>
    <col min="2817" max="2817" width="21.875" style="4" bestFit="1" customWidth="1"/>
    <col min="2818" max="2818" width="2.25" style="4" customWidth="1"/>
    <col min="2819" max="2820" width="9" style="4"/>
    <col min="2821" max="2821" width="13.5" style="4" customWidth="1"/>
    <col min="2822" max="2822" width="12.25" style="4" customWidth="1"/>
    <col min="2823" max="3072" width="9" style="4"/>
    <col min="3073" max="3073" width="21.875" style="4" bestFit="1" customWidth="1"/>
    <col min="3074" max="3074" width="2.25" style="4" customWidth="1"/>
    <col min="3075" max="3076" width="9" style="4"/>
    <col min="3077" max="3077" width="13.5" style="4" customWidth="1"/>
    <col min="3078" max="3078" width="12.25" style="4" customWidth="1"/>
    <col min="3079" max="3328" width="9" style="4"/>
    <col min="3329" max="3329" width="21.875" style="4" bestFit="1" customWidth="1"/>
    <col min="3330" max="3330" width="2.25" style="4" customWidth="1"/>
    <col min="3331" max="3332" width="9" style="4"/>
    <col min="3333" max="3333" width="13.5" style="4" customWidth="1"/>
    <col min="3334" max="3334" width="12.25" style="4" customWidth="1"/>
    <col min="3335" max="3584" width="9" style="4"/>
    <col min="3585" max="3585" width="21.875" style="4" bestFit="1" customWidth="1"/>
    <col min="3586" max="3586" width="2.25" style="4" customWidth="1"/>
    <col min="3587" max="3588" width="9" style="4"/>
    <col min="3589" max="3589" width="13.5" style="4" customWidth="1"/>
    <col min="3590" max="3590" width="12.25" style="4" customWidth="1"/>
    <col min="3591" max="3840" width="9" style="4"/>
    <col min="3841" max="3841" width="21.875" style="4" bestFit="1" customWidth="1"/>
    <col min="3842" max="3842" width="2.25" style="4" customWidth="1"/>
    <col min="3843" max="3844" width="9" style="4"/>
    <col min="3845" max="3845" width="13.5" style="4" customWidth="1"/>
    <col min="3846" max="3846" width="12.25" style="4" customWidth="1"/>
    <col min="3847" max="4096" width="9" style="4"/>
    <col min="4097" max="4097" width="21.875" style="4" bestFit="1" customWidth="1"/>
    <col min="4098" max="4098" width="2.25" style="4" customWidth="1"/>
    <col min="4099" max="4100" width="9" style="4"/>
    <col min="4101" max="4101" width="13.5" style="4" customWidth="1"/>
    <col min="4102" max="4102" width="12.25" style="4" customWidth="1"/>
    <col min="4103" max="4352" width="9" style="4"/>
    <col min="4353" max="4353" width="21.875" style="4" bestFit="1" customWidth="1"/>
    <col min="4354" max="4354" width="2.25" style="4" customWidth="1"/>
    <col min="4355" max="4356" width="9" style="4"/>
    <col min="4357" max="4357" width="13.5" style="4" customWidth="1"/>
    <col min="4358" max="4358" width="12.25" style="4" customWidth="1"/>
    <col min="4359" max="4608" width="9" style="4"/>
    <col min="4609" max="4609" width="21.875" style="4" bestFit="1" customWidth="1"/>
    <col min="4610" max="4610" width="2.25" style="4" customWidth="1"/>
    <col min="4611" max="4612" width="9" style="4"/>
    <col min="4613" max="4613" width="13.5" style="4" customWidth="1"/>
    <col min="4614" max="4614" width="12.25" style="4" customWidth="1"/>
    <col min="4615" max="4864" width="9" style="4"/>
    <col min="4865" max="4865" width="21.875" style="4" bestFit="1" customWidth="1"/>
    <col min="4866" max="4866" width="2.25" style="4" customWidth="1"/>
    <col min="4867" max="4868" width="9" style="4"/>
    <col min="4869" max="4869" width="13.5" style="4" customWidth="1"/>
    <col min="4870" max="4870" width="12.25" style="4" customWidth="1"/>
    <col min="4871" max="5120" width="9" style="4"/>
    <col min="5121" max="5121" width="21.875" style="4" bestFit="1" customWidth="1"/>
    <col min="5122" max="5122" width="2.25" style="4" customWidth="1"/>
    <col min="5123" max="5124" width="9" style="4"/>
    <col min="5125" max="5125" width="13.5" style="4" customWidth="1"/>
    <col min="5126" max="5126" width="12.25" style="4" customWidth="1"/>
    <col min="5127" max="5376" width="9" style="4"/>
    <col min="5377" max="5377" width="21.875" style="4" bestFit="1" customWidth="1"/>
    <col min="5378" max="5378" width="2.25" style="4" customWidth="1"/>
    <col min="5379" max="5380" width="9" style="4"/>
    <col min="5381" max="5381" width="13.5" style="4" customWidth="1"/>
    <col min="5382" max="5382" width="12.25" style="4" customWidth="1"/>
    <col min="5383" max="5632" width="9" style="4"/>
    <col min="5633" max="5633" width="21.875" style="4" bestFit="1" customWidth="1"/>
    <col min="5634" max="5634" width="2.25" style="4" customWidth="1"/>
    <col min="5635" max="5636" width="9" style="4"/>
    <col min="5637" max="5637" width="13.5" style="4" customWidth="1"/>
    <col min="5638" max="5638" width="12.25" style="4" customWidth="1"/>
    <col min="5639" max="5888" width="9" style="4"/>
    <col min="5889" max="5889" width="21.875" style="4" bestFit="1" customWidth="1"/>
    <col min="5890" max="5890" width="2.25" style="4" customWidth="1"/>
    <col min="5891" max="5892" width="9" style="4"/>
    <col min="5893" max="5893" width="13.5" style="4" customWidth="1"/>
    <col min="5894" max="5894" width="12.25" style="4" customWidth="1"/>
    <col min="5895" max="6144" width="9" style="4"/>
    <col min="6145" max="6145" width="21.875" style="4" bestFit="1" customWidth="1"/>
    <col min="6146" max="6146" width="2.25" style="4" customWidth="1"/>
    <col min="6147" max="6148" width="9" style="4"/>
    <col min="6149" max="6149" width="13.5" style="4" customWidth="1"/>
    <col min="6150" max="6150" width="12.25" style="4" customWidth="1"/>
    <col min="6151" max="6400" width="9" style="4"/>
    <col min="6401" max="6401" width="21.875" style="4" bestFit="1" customWidth="1"/>
    <col min="6402" max="6402" width="2.25" style="4" customWidth="1"/>
    <col min="6403" max="6404" width="9" style="4"/>
    <col min="6405" max="6405" width="13.5" style="4" customWidth="1"/>
    <col min="6406" max="6406" width="12.25" style="4" customWidth="1"/>
    <col min="6407" max="6656" width="9" style="4"/>
    <col min="6657" max="6657" width="21.875" style="4" bestFit="1" customWidth="1"/>
    <col min="6658" max="6658" width="2.25" style="4" customWidth="1"/>
    <col min="6659" max="6660" width="9" style="4"/>
    <col min="6661" max="6661" width="13.5" style="4" customWidth="1"/>
    <col min="6662" max="6662" width="12.25" style="4" customWidth="1"/>
    <col min="6663" max="6912" width="9" style="4"/>
    <col min="6913" max="6913" width="21.875" style="4" bestFit="1" customWidth="1"/>
    <col min="6914" max="6914" width="2.25" style="4" customWidth="1"/>
    <col min="6915" max="6916" width="9" style="4"/>
    <col min="6917" max="6917" width="13.5" style="4" customWidth="1"/>
    <col min="6918" max="6918" width="12.25" style="4" customWidth="1"/>
    <col min="6919" max="7168" width="9" style="4"/>
    <col min="7169" max="7169" width="21.875" style="4" bestFit="1" customWidth="1"/>
    <col min="7170" max="7170" width="2.25" style="4" customWidth="1"/>
    <col min="7171" max="7172" width="9" style="4"/>
    <col min="7173" max="7173" width="13.5" style="4" customWidth="1"/>
    <col min="7174" max="7174" width="12.25" style="4" customWidth="1"/>
    <col min="7175" max="7424" width="9" style="4"/>
    <col min="7425" max="7425" width="21.875" style="4" bestFit="1" customWidth="1"/>
    <col min="7426" max="7426" width="2.25" style="4" customWidth="1"/>
    <col min="7427" max="7428" width="9" style="4"/>
    <col min="7429" max="7429" width="13.5" style="4" customWidth="1"/>
    <col min="7430" max="7430" width="12.25" style="4" customWidth="1"/>
    <col min="7431" max="7680" width="9" style="4"/>
    <col min="7681" max="7681" width="21.875" style="4" bestFit="1" customWidth="1"/>
    <col min="7682" max="7682" width="2.25" style="4" customWidth="1"/>
    <col min="7683" max="7684" width="9" style="4"/>
    <col min="7685" max="7685" width="13.5" style="4" customWidth="1"/>
    <col min="7686" max="7686" width="12.25" style="4" customWidth="1"/>
    <col min="7687" max="7936" width="9" style="4"/>
    <col min="7937" max="7937" width="21.875" style="4" bestFit="1" customWidth="1"/>
    <col min="7938" max="7938" width="2.25" style="4" customWidth="1"/>
    <col min="7939" max="7940" width="9" style="4"/>
    <col min="7941" max="7941" width="13.5" style="4" customWidth="1"/>
    <col min="7942" max="7942" width="12.25" style="4" customWidth="1"/>
    <col min="7943" max="8192" width="9" style="4"/>
    <col min="8193" max="8193" width="21.875" style="4" bestFit="1" customWidth="1"/>
    <col min="8194" max="8194" width="2.25" style="4" customWidth="1"/>
    <col min="8195" max="8196" width="9" style="4"/>
    <col min="8197" max="8197" width="13.5" style="4" customWidth="1"/>
    <col min="8198" max="8198" width="12.25" style="4" customWidth="1"/>
    <col min="8199" max="8448" width="9" style="4"/>
    <col min="8449" max="8449" width="21.875" style="4" bestFit="1" customWidth="1"/>
    <col min="8450" max="8450" width="2.25" style="4" customWidth="1"/>
    <col min="8451" max="8452" width="9" style="4"/>
    <col min="8453" max="8453" width="13.5" style="4" customWidth="1"/>
    <col min="8454" max="8454" width="12.25" style="4" customWidth="1"/>
    <col min="8455" max="8704" width="9" style="4"/>
    <col min="8705" max="8705" width="21.875" style="4" bestFit="1" customWidth="1"/>
    <col min="8706" max="8706" width="2.25" style="4" customWidth="1"/>
    <col min="8707" max="8708" width="9" style="4"/>
    <col min="8709" max="8709" width="13.5" style="4" customWidth="1"/>
    <col min="8710" max="8710" width="12.25" style="4" customWidth="1"/>
    <col min="8711" max="8960" width="9" style="4"/>
    <col min="8961" max="8961" width="21.875" style="4" bestFit="1" customWidth="1"/>
    <col min="8962" max="8962" width="2.25" style="4" customWidth="1"/>
    <col min="8963" max="8964" width="9" style="4"/>
    <col min="8965" max="8965" width="13.5" style="4" customWidth="1"/>
    <col min="8966" max="8966" width="12.25" style="4" customWidth="1"/>
    <col min="8967" max="9216" width="9" style="4"/>
    <col min="9217" max="9217" width="21.875" style="4" bestFit="1" customWidth="1"/>
    <col min="9218" max="9218" width="2.25" style="4" customWidth="1"/>
    <col min="9219" max="9220" width="9" style="4"/>
    <col min="9221" max="9221" width="13.5" style="4" customWidth="1"/>
    <col min="9222" max="9222" width="12.25" style="4" customWidth="1"/>
    <col min="9223" max="9472" width="9" style="4"/>
    <col min="9473" max="9473" width="21.875" style="4" bestFit="1" customWidth="1"/>
    <col min="9474" max="9474" width="2.25" style="4" customWidth="1"/>
    <col min="9475" max="9476" width="9" style="4"/>
    <col min="9477" max="9477" width="13.5" style="4" customWidth="1"/>
    <col min="9478" max="9478" width="12.25" style="4" customWidth="1"/>
    <col min="9479" max="9728" width="9" style="4"/>
    <col min="9729" max="9729" width="21.875" style="4" bestFit="1" customWidth="1"/>
    <col min="9730" max="9730" width="2.25" style="4" customWidth="1"/>
    <col min="9731" max="9732" width="9" style="4"/>
    <col min="9733" max="9733" width="13.5" style="4" customWidth="1"/>
    <col min="9734" max="9734" width="12.25" style="4" customWidth="1"/>
    <col min="9735" max="9984" width="9" style="4"/>
    <col min="9985" max="9985" width="21.875" style="4" bestFit="1" customWidth="1"/>
    <col min="9986" max="9986" width="2.25" style="4" customWidth="1"/>
    <col min="9987" max="9988" width="9" style="4"/>
    <col min="9989" max="9989" width="13.5" style="4" customWidth="1"/>
    <col min="9990" max="9990" width="12.25" style="4" customWidth="1"/>
    <col min="9991" max="10240" width="9" style="4"/>
    <col min="10241" max="10241" width="21.875" style="4" bestFit="1" customWidth="1"/>
    <col min="10242" max="10242" width="2.25" style="4" customWidth="1"/>
    <col min="10243" max="10244" width="9" style="4"/>
    <col min="10245" max="10245" width="13.5" style="4" customWidth="1"/>
    <col min="10246" max="10246" width="12.25" style="4" customWidth="1"/>
    <col min="10247" max="10496" width="9" style="4"/>
    <col min="10497" max="10497" width="21.875" style="4" bestFit="1" customWidth="1"/>
    <col min="10498" max="10498" width="2.25" style="4" customWidth="1"/>
    <col min="10499" max="10500" width="9" style="4"/>
    <col min="10501" max="10501" width="13.5" style="4" customWidth="1"/>
    <col min="10502" max="10502" width="12.25" style="4" customWidth="1"/>
    <col min="10503" max="10752" width="9" style="4"/>
    <col min="10753" max="10753" width="21.875" style="4" bestFit="1" customWidth="1"/>
    <col min="10754" max="10754" width="2.25" style="4" customWidth="1"/>
    <col min="10755" max="10756" width="9" style="4"/>
    <col min="10757" max="10757" width="13.5" style="4" customWidth="1"/>
    <col min="10758" max="10758" width="12.25" style="4" customWidth="1"/>
    <col min="10759" max="11008" width="9" style="4"/>
    <col min="11009" max="11009" width="21.875" style="4" bestFit="1" customWidth="1"/>
    <col min="11010" max="11010" width="2.25" style="4" customWidth="1"/>
    <col min="11011" max="11012" width="9" style="4"/>
    <col min="11013" max="11013" width="13.5" style="4" customWidth="1"/>
    <col min="11014" max="11014" width="12.25" style="4" customWidth="1"/>
    <col min="11015" max="11264" width="9" style="4"/>
    <col min="11265" max="11265" width="21.875" style="4" bestFit="1" customWidth="1"/>
    <col min="11266" max="11266" width="2.25" style="4" customWidth="1"/>
    <col min="11267" max="11268" width="9" style="4"/>
    <col min="11269" max="11269" width="13.5" style="4" customWidth="1"/>
    <col min="11270" max="11270" width="12.25" style="4" customWidth="1"/>
    <col min="11271" max="11520" width="9" style="4"/>
    <col min="11521" max="11521" width="21.875" style="4" bestFit="1" customWidth="1"/>
    <col min="11522" max="11522" width="2.25" style="4" customWidth="1"/>
    <col min="11523" max="11524" width="9" style="4"/>
    <col min="11525" max="11525" width="13.5" style="4" customWidth="1"/>
    <col min="11526" max="11526" width="12.25" style="4" customWidth="1"/>
    <col min="11527" max="11776" width="9" style="4"/>
    <col min="11777" max="11777" width="21.875" style="4" bestFit="1" customWidth="1"/>
    <col min="11778" max="11778" width="2.25" style="4" customWidth="1"/>
    <col min="11779" max="11780" width="9" style="4"/>
    <col min="11781" max="11781" width="13.5" style="4" customWidth="1"/>
    <col min="11782" max="11782" width="12.25" style="4" customWidth="1"/>
    <col min="11783" max="12032" width="9" style="4"/>
    <col min="12033" max="12033" width="21.875" style="4" bestFit="1" customWidth="1"/>
    <col min="12034" max="12034" width="2.25" style="4" customWidth="1"/>
    <col min="12035" max="12036" width="9" style="4"/>
    <col min="12037" max="12037" width="13.5" style="4" customWidth="1"/>
    <col min="12038" max="12038" width="12.25" style="4" customWidth="1"/>
    <col min="12039" max="12288" width="9" style="4"/>
    <col min="12289" max="12289" width="21.875" style="4" bestFit="1" customWidth="1"/>
    <col min="12290" max="12290" width="2.25" style="4" customWidth="1"/>
    <col min="12291" max="12292" width="9" style="4"/>
    <col min="12293" max="12293" width="13.5" style="4" customWidth="1"/>
    <col min="12294" max="12294" width="12.25" style="4" customWidth="1"/>
    <col min="12295" max="12544" width="9" style="4"/>
    <col min="12545" max="12545" width="21.875" style="4" bestFit="1" customWidth="1"/>
    <col min="12546" max="12546" width="2.25" style="4" customWidth="1"/>
    <col min="12547" max="12548" width="9" style="4"/>
    <col min="12549" max="12549" width="13.5" style="4" customWidth="1"/>
    <col min="12550" max="12550" width="12.25" style="4" customWidth="1"/>
    <col min="12551" max="12800" width="9" style="4"/>
    <col min="12801" max="12801" width="21.875" style="4" bestFit="1" customWidth="1"/>
    <col min="12802" max="12802" width="2.25" style="4" customWidth="1"/>
    <col min="12803" max="12804" width="9" style="4"/>
    <col min="12805" max="12805" width="13.5" style="4" customWidth="1"/>
    <col min="12806" max="12806" width="12.25" style="4" customWidth="1"/>
    <col min="12807" max="13056" width="9" style="4"/>
    <col min="13057" max="13057" width="21.875" style="4" bestFit="1" customWidth="1"/>
    <col min="13058" max="13058" width="2.25" style="4" customWidth="1"/>
    <col min="13059" max="13060" width="9" style="4"/>
    <col min="13061" max="13061" width="13.5" style="4" customWidth="1"/>
    <col min="13062" max="13062" width="12.25" style="4" customWidth="1"/>
    <col min="13063" max="13312" width="9" style="4"/>
    <col min="13313" max="13313" width="21.875" style="4" bestFit="1" customWidth="1"/>
    <col min="13314" max="13314" width="2.25" style="4" customWidth="1"/>
    <col min="13315" max="13316" width="9" style="4"/>
    <col min="13317" max="13317" width="13.5" style="4" customWidth="1"/>
    <col min="13318" max="13318" width="12.25" style="4" customWidth="1"/>
    <col min="13319" max="13568" width="9" style="4"/>
    <col min="13569" max="13569" width="21.875" style="4" bestFit="1" customWidth="1"/>
    <col min="13570" max="13570" width="2.25" style="4" customWidth="1"/>
    <col min="13571" max="13572" width="9" style="4"/>
    <col min="13573" max="13573" width="13.5" style="4" customWidth="1"/>
    <col min="13574" max="13574" width="12.25" style="4" customWidth="1"/>
    <col min="13575" max="13824" width="9" style="4"/>
    <col min="13825" max="13825" width="21.875" style="4" bestFit="1" customWidth="1"/>
    <col min="13826" max="13826" width="2.25" style="4" customWidth="1"/>
    <col min="13827" max="13828" width="9" style="4"/>
    <col min="13829" max="13829" width="13.5" style="4" customWidth="1"/>
    <col min="13830" max="13830" width="12.25" style="4" customWidth="1"/>
    <col min="13831" max="14080" width="9" style="4"/>
    <col min="14081" max="14081" width="21.875" style="4" bestFit="1" customWidth="1"/>
    <col min="14082" max="14082" width="2.25" style="4" customWidth="1"/>
    <col min="14083" max="14084" width="9" style="4"/>
    <col min="14085" max="14085" width="13.5" style="4" customWidth="1"/>
    <col min="14086" max="14086" width="12.25" style="4" customWidth="1"/>
    <col min="14087" max="14336" width="9" style="4"/>
    <col min="14337" max="14337" width="21.875" style="4" bestFit="1" customWidth="1"/>
    <col min="14338" max="14338" width="2.25" style="4" customWidth="1"/>
    <col min="14339" max="14340" width="9" style="4"/>
    <col min="14341" max="14341" width="13.5" style="4" customWidth="1"/>
    <col min="14342" max="14342" width="12.25" style="4" customWidth="1"/>
    <col min="14343" max="14592" width="9" style="4"/>
    <col min="14593" max="14593" width="21.875" style="4" bestFit="1" customWidth="1"/>
    <col min="14594" max="14594" width="2.25" style="4" customWidth="1"/>
    <col min="14595" max="14596" width="9" style="4"/>
    <col min="14597" max="14597" width="13.5" style="4" customWidth="1"/>
    <col min="14598" max="14598" width="12.25" style="4" customWidth="1"/>
    <col min="14599" max="14848" width="9" style="4"/>
    <col min="14849" max="14849" width="21.875" style="4" bestFit="1" customWidth="1"/>
    <col min="14850" max="14850" width="2.25" style="4" customWidth="1"/>
    <col min="14851" max="14852" width="9" style="4"/>
    <col min="14853" max="14853" width="13.5" style="4" customWidth="1"/>
    <col min="14854" max="14854" width="12.25" style="4" customWidth="1"/>
    <col min="14855" max="15104" width="9" style="4"/>
    <col min="15105" max="15105" width="21.875" style="4" bestFit="1" customWidth="1"/>
    <col min="15106" max="15106" width="2.25" style="4" customWidth="1"/>
    <col min="15107" max="15108" width="9" style="4"/>
    <col min="15109" max="15109" width="13.5" style="4" customWidth="1"/>
    <col min="15110" max="15110" width="12.25" style="4" customWidth="1"/>
    <col min="15111" max="15360" width="9" style="4"/>
    <col min="15361" max="15361" width="21.875" style="4" bestFit="1" customWidth="1"/>
    <col min="15362" max="15362" width="2.25" style="4" customWidth="1"/>
    <col min="15363" max="15364" width="9" style="4"/>
    <col min="15365" max="15365" width="13.5" style="4" customWidth="1"/>
    <col min="15366" max="15366" width="12.25" style="4" customWidth="1"/>
    <col min="15367" max="15616" width="9" style="4"/>
    <col min="15617" max="15617" width="21.875" style="4" bestFit="1" customWidth="1"/>
    <col min="15618" max="15618" width="2.25" style="4" customWidth="1"/>
    <col min="15619" max="15620" width="9" style="4"/>
    <col min="15621" max="15621" width="13.5" style="4" customWidth="1"/>
    <col min="15622" max="15622" width="12.25" style="4" customWidth="1"/>
    <col min="15623" max="15872" width="9" style="4"/>
    <col min="15873" max="15873" width="21.875" style="4" bestFit="1" customWidth="1"/>
    <col min="15874" max="15874" width="2.25" style="4" customWidth="1"/>
    <col min="15875" max="15876" width="9" style="4"/>
    <col min="15877" max="15877" width="13.5" style="4" customWidth="1"/>
    <col min="15878" max="15878" width="12.25" style="4" customWidth="1"/>
    <col min="15879" max="16128" width="9" style="4"/>
    <col min="16129" max="16129" width="21.875" style="4" bestFit="1" customWidth="1"/>
    <col min="16130" max="16130" width="2.25" style="4" customWidth="1"/>
    <col min="16131" max="16132" width="9" style="4"/>
    <col min="16133" max="16133" width="13.5" style="4" customWidth="1"/>
    <col min="16134" max="16134" width="12.25" style="4" customWidth="1"/>
    <col min="16135" max="16384" width="9" style="4"/>
  </cols>
  <sheetData>
    <row r="1" spans="1:8" ht="18" customHeight="1">
      <c r="A1" s="11" t="s">
        <v>5</v>
      </c>
    </row>
    <row r="2" spans="1:8" s="6" customFormat="1" ht="18" customHeight="1">
      <c r="A2" s="7"/>
    </row>
    <row r="3" spans="1:8" s="6" customFormat="1" ht="19.5" customHeight="1">
      <c r="A3" s="12" t="s">
        <v>6</v>
      </c>
      <c r="B3" s="1151" t="s">
        <v>7</v>
      </c>
      <c r="C3" s="1152"/>
      <c r="D3" s="1152"/>
      <c r="E3" s="1152"/>
      <c r="F3" s="1152"/>
      <c r="G3" s="1152"/>
      <c r="H3" s="1153"/>
    </row>
    <row r="4" spans="1:8" s="6" customFormat="1" ht="19.5" customHeight="1">
      <c r="A4" s="13"/>
      <c r="B4" s="1140" t="s">
        <v>8</v>
      </c>
      <c r="C4" s="1141"/>
      <c r="D4" s="1141"/>
      <c r="E4" s="1141"/>
      <c r="F4" s="1141"/>
      <c r="G4" s="1141"/>
      <c r="H4" s="1142"/>
    </row>
    <row r="5" spans="1:8" s="6" customFormat="1" ht="19.5" customHeight="1">
      <c r="A5" s="13"/>
      <c r="B5" s="1140" t="s">
        <v>9</v>
      </c>
      <c r="C5" s="1141"/>
      <c r="D5" s="1141"/>
      <c r="E5" s="1141"/>
      <c r="F5" s="1141"/>
      <c r="G5" s="1141"/>
      <c r="H5" s="1142"/>
    </row>
    <row r="6" spans="1:8" s="6" customFormat="1" ht="19.5" customHeight="1">
      <c r="A6" s="13"/>
      <c r="B6" s="1140" t="s">
        <v>10</v>
      </c>
      <c r="C6" s="1141"/>
      <c r="D6" s="1141"/>
      <c r="E6" s="1141"/>
      <c r="F6" s="1141"/>
      <c r="G6" s="1141"/>
      <c r="H6" s="1142"/>
    </row>
    <row r="7" spans="1:8" s="6" customFormat="1" ht="19.5" customHeight="1">
      <c r="A7" s="13"/>
      <c r="B7" s="1140" t="s">
        <v>11</v>
      </c>
      <c r="C7" s="1141"/>
      <c r="D7" s="1141"/>
      <c r="E7" s="1141"/>
      <c r="F7" s="1141"/>
      <c r="G7" s="1141"/>
      <c r="H7" s="1142"/>
    </row>
    <row r="8" spans="1:8" s="6" customFormat="1" ht="19.5" customHeight="1">
      <c r="A8" s="13"/>
      <c r="B8" s="1140" t="s">
        <v>12</v>
      </c>
      <c r="C8" s="1141"/>
      <c r="D8" s="1141"/>
      <c r="E8" s="1141"/>
      <c r="F8" s="1141"/>
      <c r="G8" s="1141"/>
      <c r="H8" s="1142"/>
    </row>
    <row r="9" spans="1:8" s="6" customFormat="1" ht="19.5" customHeight="1">
      <c r="A9" s="13"/>
      <c r="B9" s="1140" t="s">
        <v>13</v>
      </c>
      <c r="C9" s="1141"/>
      <c r="D9" s="1141"/>
      <c r="E9" s="1141"/>
      <c r="F9" s="1141"/>
      <c r="G9" s="1141"/>
      <c r="H9" s="1142"/>
    </row>
    <row r="10" spans="1:8" s="6" customFormat="1" ht="19.5" customHeight="1">
      <c r="A10" s="13"/>
      <c r="B10" s="1140" t="s">
        <v>14</v>
      </c>
      <c r="C10" s="1141"/>
      <c r="D10" s="1141"/>
      <c r="E10" s="1141"/>
      <c r="F10" s="1141"/>
      <c r="G10" s="1141"/>
      <c r="H10" s="1142"/>
    </row>
    <row r="11" spans="1:8" s="6" customFormat="1" ht="19.5" customHeight="1">
      <c r="A11" s="13"/>
      <c r="B11" s="1140" t="s">
        <v>15</v>
      </c>
      <c r="C11" s="1141"/>
      <c r="D11" s="1141"/>
      <c r="E11" s="1141"/>
      <c r="F11" s="1141"/>
      <c r="G11" s="1141"/>
      <c r="H11" s="1142"/>
    </row>
    <row r="12" spans="1:8" s="6" customFormat="1" ht="19.5" customHeight="1">
      <c r="A12" s="14" t="s">
        <v>25</v>
      </c>
      <c r="B12" s="1145" t="s">
        <v>16</v>
      </c>
      <c r="C12" s="1146"/>
      <c r="D12" s="1146"/>
      <c r="E12" s="1146"/>
      <c r="F12" s="1146"/>
      <c r="G12" s="1146"/>
      <c r="H12" s="1147"/>
    </row>
    <row r="13" spans="1:8" s="6" customFormat="1" ht="19.5" customHeight="1">
      <c r="A13" s="15"/>
      <c r="B13" s="1148" t="s">
        <v>17</v>
      </c>
      <c r="C13" s="1149"/>
      <c r="D13" s="1149"/>
      <c r="E13" s="1149"/>
      <c r="F13" s="1149"/>
      <c r="G13" s="1149"/>
      <c r="H13" s="1150"/>
    </row>
    <row r="14" spans="1:8" s="6" customFormat="1" ht="19.5" customHeight="1">
      <c r="A14" s="16"/>
      <c r="B14" s="1140" t="s">
        <v>18</v>
      </c>
      <c r="C14" s="1141"/>
      <c r="D14" s="1141"/>
      <c r="E14" s="1141"/>
      <c r="F14" s="1141"/>
      <c r="G14" s="1141"/>
      <c r="H14" s="1142"/>
    </row>
    <row r="15" spans="1:8" s="6" customFormat="1" ht="19.5" customHeight="1">
      <c r="A15" s="18" t="s">
        <v>26</v>
      </c>
      <c r="B15" s="1137" t="s">
        <v>19</v>
      </c>
      <c r="C15" s="1138"/>
      <c r="D15" s="1138"/>
      <c r="E15" s="1138"/>
      <c r="F15" s="1138"/>
      <c r="G15" s="1138"/>
      <c r="H15" s="1139"/>
    </row>
    <row r="16" spans="1:8" s="6" customFormat="1" ht="19.5" customHeight="1">
      <c r="A16" s="19" t="s">
        <v>27</v>
      </c>
      <c r="B16" s="1140" t="s">
        <v>20</v>
      </c>
      <c r="C16" s="1141"/>
      <c r="D16" s="1141"/>
      <c r="E16" s="1141"/>
      <c r="F16" s="1141"/>
      <c r="G16" s="1141"/>
      <c r="H16" s="1142"/>
    </row>
    <row r="17" spans="1:8" s="6" customFormat="1" ht="19.5" customHeight="1">
      <c r="A17" s="1143" t="s">
        <v>28</v>
      </c>
      <c r="B17" s="1145" t="s">
        <v>21</v>
      </c>
      <c r="C17" s="1146"/>
      <c r="D17" s="1146"/>
      <c r="E17" s="1146"/>
      <c r="F17" s="1146"/>
      <c r="G17" s="1146"/>
      <c r="H17" s="1147"/>
    </row>
    <row r="18" spans="1:8" s="6" customFormat="1" ht="19.5" customHeight="1">
      <c r="A18" s="1144"/>
      <c r="B18" s="1148" t="s">
        <v>22</v>
      </c>
      <c r="C18" s="1149"/>
      <c r="D18" s="1149"/>
      <c r="E18" s="1149"/>
      <c r="F18" s="1149"/>
      <c r="G18" s="1149"/>
      <c r="H18" s="1150"/>
    </row>
    <row r="19" spans="1:8" s="6" customFormat="1" ht="19.5" customHeight="1">
      <c r="A19" s="18" t="s">
        <v>29</v>
      </c>
      <c r="B19" s="1137" t="s">
        <v>23</v>
      </c>
      <c r="C19" s="1138"/>
      <c r="D19" s="1138"/>
      <c r="E19" s="1138"/>
      <c r="F19" s="1138"/>
      <c r="G19" s="1138"/>
      <c r="H19" s="1139"/>
    </row>
    <row r="20" spans="1:8" s="6" customFormat="1" ht="19.5" customHeight="1">
      <c r="A20" s="20" t="s">
        <v>30</v>
      </c>
      <c r="B20" s="1134" t="s">
        <v>24</v>
      </c>
      <c r="C20" s="1135"/>
      <c r="D20" s="1135"/>
      <c r="E20" s="1135"/>
      <c r="F20" s="1135"/>
      <c r="G20" s="1135"/>
      <c r="H20" s="1136"/>
    </row>
    <row r="21" spans="1:8" s="6" customFormat="1" ht="19.5" customHeight="1">
      <c r="H21" s="10" t="s">
        <v>31</v>
      </c>
    </row>
    <row r="22" spans="1:8" s="6" customFormat="1" ht="12">
      <c r="A22" s="17"/>
    </row>
    <row r="23" spans="1:8" s="6" customFormat="1" ht="12">
      <c r="A23" s="17"/>
      <c r="F23" s="10"/>
    </row>
    <row r="24" spans="1:8" s="6" customFormat="1" ht="12">
      <c r="A24" s="17"/>
    </row>
    <row r="25" spans="1:8" s="6" customFormat="1" ht="12">
      <c r="A25" s="17"/>
    </row>
  </sheetData>
  <mergeCells count="19">
    <mergeCell ref="B14:H14"/>
    <mergeCell ref="B3:H3"/>
    <mergeCell ref="B4:H4"/>
    <mergeCell ref="B5:H5"/>
    <mergeCell ref="B6:H6"/>
    <mergeCell ref="B7:H7"/>
    <mergeCell ref="B8:H8"/>
    <mergeCell ref="B9:H9"/>
    <mergeCell ref="B10:H10"/>
    <mergeCell ref="B11:H11"/>
    <mergeCell ref="B12:H12"/>
    <mergeCell ref="B13:H13"/>
    <mergeCell ref="B20:H20"/>
    <mergeCell ref="B15:H15"/>
    <mergeCell ref="B16:H16"/>
    <mergeCell ref="A17:A18"/>
    <mergeCell ref="B17:H17"/>
    <mergeCell ref="B18:H18"/>
    <mergeCell ref="B19:H19"/>
  </mergeCells>
  <phoneticPr fontId="2"/>
  <pageMargins left="0.74803149606299213" right="0.74803149606299213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2"/>
  <dimension ref="A1:K12"/>
  <sheetViews>
    <sheetView zoomScaleNormal="100" workbookViewId="0"/>
  </sheetViews>
  <sheetFormatPr defaultRowHeight="18" customHeight="1"/>
  <cols>
    <col min="1" max="1" width="10.75" style="187" customWidth="1"/>
    <col min="2" max="2" width="9.5" style="187" customWidth="1"/>
    <col min="3" max="11" width="7.5" style="187" customWidth="1"/>
    <col min="12" max="16384" width="9" style="187"/>
  </cols>
  <sheetData>
    <row r="1" spans="1:11" ht="18" customHeight="1">
      <c r="A1" s="1333" t="s">
        <v>1381</v>
      </c>
      <c r="B1" s="1333"/>
      <c r="C1" s="1333"/>
      <c r="D1" s="1333"/>
      <c r="E1" s="1333"/>
      <c r="F1" s="1375"/>
      <c r="G1" s="1375"/>
      <c r="H1" s="1375"/>
      <c r="I1" s="1375"/>
      <c r="J1" s="1375"/>
      <c r="K1" s="1375"/>
    </row>
    <row r="2" spans="1:11" s="6" customFormat="1" ht="18" customHeight="1">
      <c r="A2" s="535"/>
      <c r="B2" s="535"/>
      <c r="C2" s="535"/>
      <c r="D2" s="535"/>
      <c r="E2" s="535"/>
      <c r="F2" s="536"/>
      <c r="G2" s="536"/>
      <c r="H2" s="536"/>
      <c r="I2" s="536"/>
      <c r="J2" s="536"/>
      <c r="K2" s="324" t="s">
        <v>240</v>
      </c>
    </row>
    <row r="3" spans="1:11" s="6" customFormat="1" ht="18" customHeight="1">
      <c r="A3" s="1334" t="s">
        <v>956</v>
      </c>
      <c r="B3" s="1154" t="s">
        <v>1382</v>
      </c>
      <c r="C3" s="1154" t="s">
        <v>1383</v>
      </c>
      <c r="D3" s="1154"/>
      <c r="E3" s="1154"/>
      <c r="F3" s="1154" t="s">
        <v>1384</v>
      </c>
      <c r="G3" s="1154"/>
      <c r="H3" s="1154"/>
      <c r="I3" s="1154"/>
      <c r="J3" s="1154"/>
      <c r="K3" s="1156"/>
    </row>
    <row r="4" spans="1:11" s="6" customFormat="1" ht="18" customHeight="1">
      <c r="A4" s="1336"/>
      <c r="B4" s="1328"/>
      <c r="C4" s="249" t="s">
        <v>617</v>
      </c>
      <c r="D4" s="249" t="s">
        <v>138</v>
      </c>
      <c r="E4" s="249" t="s">
        <v>139</v>
      </c>
      <c r="F4" s="249" t="s">
        <v>1385</v>
      </c>
      <c r="G4" s="249" t="s">
        <v>1386</v>
      </c>
      <c r="H4" s="249" t="s">
        <v>1387</v>
      </c>
      <c r="I4" s="249" t="s">
        <v>1388</v>
      </c>
      <c r="J4" s="249" t="s">
        <v>1389</v>
      </c>
      <c r="K4" s="336" t="s">
        <v>1390</v>
      </c>
    </row>
    <row r="5" spans="1:11" s="6" customFormat="1" ht="18" customHeight="1">
      <c r="A5" s="790" t="s">
        <v>1391</v>
      </c>
      <c r="B5" s="87">
        <v>6</v>
      </c>
      <c r="C5" s="87">
        <f>SUM(D5:E5)</f>
        <v>508</v>
      </c>
      <c r="D5" s="87">
        <v>255</v>
      </c>
      <c r="E5" s="87">
        <v>253</v>
      </c>
      <c r="F5" s="87">
        <v>13</v>
      </c>
      <c r="G5" s="87">
        <v>57</v>
      </c>
      <c r="H5" s="87">
        <v>85</v>
      </c>
      <c r="I5" s="87">
        <v>109</v>
      </c>
      <c r="J5" s="87">
        <v>118</v>
      </c>
      <c r="K5" s="87">
        <v>126</v>
      </c>
    </row>
    <row r="6" spans="1:11" s="6" customFormat="1" ht="18" customHeight="1">
      <c r="A6" s="569" t="s">
        <v>49</v>
      </c>
      <c r="B6" s="46">
        <v>6</v>
      </c>
      <c r="C6" s="46">
        <f t="shared" ref="C6:C9" si="0">SUM(D6:E6)</f>
        <v>510</v>
      </c>
      <c r="D6" s="46">
        <v>244</v>
      </c>
      <c r="E6" s="46">
        <v>266</v>
      </c>
      <c r="F6" s="46">
        <v>19</v>
      </c>
      <c r="G6" s="46">
        <v>66</v>
      </c>
      <c r="H6" s="46">
        <v>77</v>
      </c>
      <c r="I6" s="46">
        <v>112</v>
      </c>
      <c r="J6" s="46">
        <v>114</v>
      </c>
      <c r="K6" s="46">
        <v>122</v>
      </c>
    </row>
    <row r="7" spans="1:11" s="6" customFormat="1" ht="18" customHeight="1">
      <c r="A7" s="790" t="s">
        <v>50</v>
      </c>
      <c r="B7" s="87">
        <v>6</v>
      </c>
      <c r="C7" s="87">
        <f t="shared" si="0"/>
        <v>522</v>
      </c>
      <c r="D7" s="87">
        <v>255</v>
      </c>
      <c r="E7" s="87">
        <v>267</v>
      </c>
      <c r="F7" s="87">
        <v>15</v>
      </c>
      <c r="G7" s="87">
        <v>89</v>
      </c>
      <c r="H7" s="87">
        <v>92</v>
      </c>
      <c r="I7" s="87">
        <v>103</v>
      </c>
      <c r="J7" s="87">
        <v>109</v>
      </c>
      <c r="K7" s="87">
        <v>114</v>
      </c>
    </row>
    <row r="8" spans="1:11" s="6" customFormat="1" ht="18" customHeight="1">
      <c r="A8" s="569" t="s">
        <v>51</v>
      </c>
      <c r="B8" s="46">
        <v>6</v>
      </c>
      <c r="C8" s="46">
        <f t="shared" si="0"/>
        <v>537</v>
      </c>
      <c r="D8" s="46">
        <v>265</v>
      </c>
      <c r="E8" s="46">
        <v>272</v>
      </c>
      <c r="F8" s="46">
        <v>23</v>
      </c>
      <c r="G8" s="46">
        <v>65</v>
      </c>
      <c r="H8" s="46">
        <v>106</v>
      </c>
      <c r="I8" s="46">
        <v>126</v>
      </c>
      <c r="J8" s="46">
        <v>106</v>
      </c>
      <c r="K8" s="46">
        <v>111</v>
      </c>
    </row>
    <row r="9" spans="1:11" s="6" customFormat="1" ht="18" customHeight="1">
      <c r="A9" s="791" t="s">
        <v>69</v>
      </c>
      <c r="B9" s="222">
        <v>6</v>
      </c>
      <c r="C9" s="222">
        <f t="shared" si="0"/>
        <v>555</v>
      </c>
      <c r="D9" s="222">
        <v>274</v>
      </c>
      <c r="E9" s="222">
        <v>281</v>
      </c>
      <c r="F9" s="222">
        <v>17</v>
      </c>
      <c r="G9" s="222">
        <v>74</v>
      </c>
      <c r="H9" s="222">
        <v>93</v>
      </c>
      <c r="I9" s="222">
        <v>134</v>
      </c>
      <c r="J9" s="222">
        <v>130</v>
      </c>
      <c r="K9" s="222">
        <v>107</v>
      </c>
    </row>
    <row r="10" spans="1:11" s="6" customFormat="1" ht="18" customHeight="1">
      <c r="A10" s="323" t="s">
        <v>1392</v>
      </c>
      <c r="B10" s="323"/>
      <c r="C10" s="323"/>
      <c r="D10" s="323"/>
      <c r="E10" s="323"/>
      <c r="F10" s="323"/>
      <c r="G10" s="323"/>
      <c r="H10" s="323"/>
      <c r="I10" s="323"/>
      <c r="J10" s="323"/>
      <c r="K10" s="324" t="s">
        <v>1393</v>
      </c>
    </row>
    <row r="11" spans="1:11" s="6" customFormat="1" ht="18" customHeight="1"/>
    <row r="12" spans="1:11" s="6" customFormat="1" ht="18" customHeight="1"/>
  </sheetData>
  <mergeCells count="6">
    <mergeCell ref="A1:E1"/>
    <mergeCell ref="F1:K1"/>
    <mergeCell ref="A3:A4"/>
    <mergeCell ref="B3:B4"/>
    <mergeCell ref="C3:E3"/>
    <mergeCell ref="F3:K3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3"/>
  <dimension ref="A1:I16"/>
  <sheetViews>
    <sheetView zoomScaleNormal="100" workbookViewId="0"/>
  </sheetViews>
  <sheetFormatPr defaultRowHeight="18" customHeight="1"/>
  <cols>
    <col min="1" max="1" width="15.75" style="187" customWidth="1"/>
    <col min="2" max="2" width="6.625" style="187" customWidth="1"/>
    <col min="3" max="7" width="9.75" style="187" customWidth="1"/>
    <col min="8" max="9" width="8.25" style="187" customWidth="1"/>
    <col min="10" max="16384" width="9" style="187"/>
  </cols>
  <sheetData>
    <row r="1" spans="1:9" ht="18" customHeight="1">
      <c r="A1" s="533" t="s">
        <v>1394</v>
      </c>
      <c r="B1" s="533"/>
      <c r="C1" s="777"/>
      <c r="D1" s="777"/>
      <c r="E1" s="777"/>
      <c r="F1" s="777"/>
      <c r="G1" s="777"/>
      <c r="H1" s="777"/>
      <c r="I1" s="777"/>
    </row>
    <row r="2" spans="1:9" s="6" customFormat="1" ht="18" customHeight="1">
      <c r="A2" s="535"/>
      <c r="B2" s="535"/>
      <c r="C2" s="536"/>
      <c r="D2" s="536"/>
      <c r="E2" s="536"/>
      <c r="F2" s="536"/>
      <c r="G2" s="536"/>
      <c r="H2" s="536"/>
      <c r="I2" s="324" t="s">
        <v>240</v>
      </c>
    </row>
    <row r="3" spans="1:9" s="6" customFormat="1" ht="18" customHeight="1">
      <c r="A3" s="1334" t="s">
        <v>1395</v>
      </c>
      <c r="B3" s="1154" t="s">
        <v>1396</v>
      </c>
      <c r="C3" s="1164" t="s">
        <v>1397</v>
      </c>
      <c r="D3" s="1164"/>
      <c r="E3" s="1164"/>
      <c r="F3" s="1164"/>
      <c r="G3" s="1164"/>
      <c r="H3" s="1164" t="s">
        <v>1398</v>
      </c>
      <c r="I3" s="1185"/>
    </row>
    <row r="4" spans="1:9" s="6" customFormat="1" ht="18" customHeight="1">
      <c r="A4" s="1336"/>
      <c r="B4" s="1328"/>
      <c r="C4" s="249" t="s">
        <v>1391</v>
      </c>
      <c r="D4" s="249" t="s">
        <v>244</v>
      </c>
      <c r="E4" s="249" t="s">
        <v>926</v>
      </c>
      <c r="F4" s="249" t="s">
        <v>273</v>
      </c>
      <c r="G4" s="249" t="s">
        <v>1161</v>
      </c>
      <c r="H4" s="249" t="s">
        <v>617</v>
      </c>
      <c r="I4" s="336" t="s">
        <v>1399</v>
      </c>
    </row>
    <row r="5" spans="1:9" s="6" customFormat="1" ht="18" customHeight="1">
      <c r="A5" s="792" t="s">
        <v>1400</v>
      </c>
      <c r="B5" s="31">
        <v>120</v>
      </c>
      <c r="C5" s="31">
        <v>134</v>
      </c>
      <c r="D5" s="31">
        <v>117</v>
      </c>
      <c r="E5" s="31">
        <v>150</v>
      </c>
      <c r="F5" s="31">
        <v>167</v>
      </c>
      <c r="G5" s="31">
        <v>174</v>
      </c>
      <c r="H5" s="31">
        <v>42</v>
      </c>
      <c r="I5" s="31">
        <v>31</v>
      </c>
    </row>
    <row r="6" spans="1:9" s="6" customFormat="1" ht="18" customHeight="1">
      <c r="A6" s="793" t="s">
        <v>1401</v>
      </c>
      <c r="B6" s="46">
        <v>90</v>
      </c>
      <c r="C6" s="46">
        <v>91</v>
      </c>
      <c r="D6" s="46">
        <v>101</v>
      </c>
      <c r="E6" s="46">
        <v>86</v>
      </c>
      <c r="F6" s="46">
        <v>87</v>
      </c>
      <c r="G6" s="46">
        <v>87</v>
      </c>
      <c r="H6" s="46">
        <v>28</v>
      </c>
      <c r="I6" s="46">
        <v>20</v>
      </c>
    </row>
    <row r="7" spans="1:9" s="6" customFormat="1" ht="18" customHeight="1">
      <c r="A7" s="794" t="s">
        <v>1402</v>
      </c>
      <c r="B7" s="31">
        <v>110</v>
      </c>
      <c r="C7" s="31">
        <v>105</v>
      </c>
      <c r="D7" s="31">
        <v>98</v>
      </c>
      <c r="E7" s="31">
        <v>102</v>
      </c>
      <c r="F7" s="31">
        <v>101</v>
      </c>
      <c r="G7" s="31">
        <v>106</v>
      </c>
      <c r="H7" s="31">
        <v>29</v>
      </c>
      <c r="I7" s="31">
        <v>22</v>
      </c>
    </row>
    <row r="8" spans="1:9" s="6" customFormat="1" ht="18" customHeight="1">
      <c r="A8" s="793" t="s">
        <v>1403</v>
      </c>
      <c r="B8" s="46">
        <v>60</v>
      </c>
      <c r="C8" s="46">
        <v>53</v>
      </c>
      <c r="D8" s="46">
        <v>60</v>
      </c>
      <c r="E8" s="46">
        <v>61</v>
      </c>
      <c r="F8" s="46">
        <v>55</v>
      </c>
      <c r="G8" s="46">
        <v>60</v>
      </c>
      <c r="H8" s="46">
        <v>22</v>
      </c>
      <c r="I8" s="46">
        <v>16</v>
      </c>
    </row>
    <row r="9" spans="1:9" s="6" customFormat="1" ht="18" customHeight="1">
      <c r="A9" s="794" t="s">
        <v>1404</v>
      </c>
      <c r="B9" s="31">
        <v>40</v>
      </c>
      <c r="C9" s="31">
        <v>5</v>
      </c>
      <c r="D9" s="31">
        <v>8</v>
      </c>
      <c r="E9" s="31">
        <v>6</v>
      </c>
      <c r="F9" s="31">
        <v>5</v>
      </c>
      <c r="G9" s="31">
        <v>3</v>
      </c>
      <c r="H9" s="31">
        <v>7</v>
      </c>
      <c r="I9" s="31">
        <v>5</v>
      </c>
    </row>
    <row r="10" spans="1:9" s="6" customFormat="1" ht="18" customHeight="1">
      <c r="A10" s="793" t="s">
        <v>1405</v>
      </c>
      <c r="B10" s="46">
        <v>120</v>
      </c>
      <c r="C10" s="46">
        <v>120</v>
      </c>
      <c r="D10" s="46">
        <v>126</v>
      </c>
      <c r="E10" s="46">
        <v>117</v>
      </c>
      <c r="F10" s="46">
        <v>122</v>
      </c>
      <c r="G10" s="46">
        <v>125</v>
      </c>
      <c r="H10" s="46">
        <v>36</v>
      </c>
      <c r="I10" s="46">
        <v>26</v>
      </c>
    </row>
    <row r="11" spans="1:9" s="6" customFormat="1" ht="18" customHeight="1">
      <c r="A11" s="788" t="s">
        <v>394</v>
      </c>
      <c r="B11" s="39">
        <f>SUM(B5:B10)</f>
        <v>540</v>
      </c>
      <c r="C11" s="39">
        <f t="shared" ref="C11:G11" si="0">SUM(C5:C10)</f>
        <v>508</v>
      </c>
      <c r="D11" s="39">
        <f t="shared" si="0"/>
        <v>510</v>
      </c>
      <c r="E11" s="39">
        <f t="shared" si="0"/>
        <v>522</v>
      </c>
      <c r="F11" s="39">
        <f t="shared" si="0"/>
        <v>537</v>
      </c>
      <c r="G11" s="39">
        <f t="shared" si="0"/>
        <v>555</v>
      </c>
      <c r="H11" s="39">
        <f>H5+H6+H7+H8+H9+H10</f>
        <v>164</v>
      </c>
      <c r="I11" s="39">
        <f>I5+I6+I7+I8+I9+I10</f>
        <v>120</v>
      </c>
    </row>
    <row r="12" spans="1:9" s="6" customFormat="1" ht="18" customHeight="1">
      <c r="A12" s="322" t="s">
        <v>1406</v>
      </c>
      <c r="B12" s="322"/>
      <c r="C12" s="324"/>
      <c r="D12" s="324"/>
      <c r="E12" s="324"/>
      <c r="F12" s="324"/>
      <c r="G12" s="324"/>
      <c r="H12" s="324"/>
      <c r="I12" s="324" t="s">
        <v>1393</v>
      </c>
    </row>
    <row r="13" spans="1:9" s="6" customFormat="1" ht="18" customHeight="1">
      <c r="A13" s="1338"/>
      <c r="B13" s="1338"/>
      <c r="C13" s="1429"/>
      <c r="D13" s="1429"/>
      <c r="E13" s="1429"/>
      <c r="F13" s="1429"/>
      <c r="G13" s="1429"/>
      <c r="H13" s="1429"/>
      <c r="I13" s="1429"/>
    </row>
    <row r="14" spans="1:9" s="6" customFormat="1" ht="18" customHeight="1">
      <c r="A14" s="1338"/>
      <c r="B14" s="1338"/>
      <c r="C14" s="1429"/>
      <c r="D14" s="1429"/>
      <c r="E14" s="1429"/>
      <c r="F14" s="1429"/>
      <c r="G14" s="1429"/>
      <c r="H14" s="1429"/>
      <c r="I14" s="1429"/>
    </row>
    <row r="15" spans="1:9" s="6" customFormat="1" ht="18" customHeight="1"/>
    <row r="16" spans="1:9" s="6" customFormat="1" ht="18" customHeight="1"/>
  </sheetData>
  <mergeCells count="8">
    <mergeCell ref="A14:B14"/>
    <mergeCell ref="C14:I14"/>
    <mergeCell ref="A3:A4"/>
    <mergeCell ref="B3:B4"/>
    <mergeCell ref="C3:G3"/>
    <mergeCell ref="H3:I3"/>
    <mergeCell ref="A13:B13"/>
    <mergeCell ref="C13:I13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4"/>
  <dimension ref="A1:H14"/>
  <sheetViews>
    <sheetView workbookViewId="0"/>
  </sheetViews>
  <sheetFormatPr defaultRowHeight="18" customHeight="1"/>
  <cols>
    <col min="1" max="1" width="17.75" style="187" customWidth="1"/>
    <col min="2" max="8" width="9.625" style="187" customWidth="1"/>
    <col min="9" max="16384" width="9" style="187"/>
  </cols>
  <sheetData>
    <row r="1" spans="1:8" ht="18" customHeight="1">
      <c r="A1" s="1333" t="s">
        <v>1407</v>
      </c>
      <c r="B1" s="1333"/>
      <c r="C1" s="1333"/>
      <c r="D1" s="1333"/>
      <c r="E1" s="1375"/>
      <c r="F1" s="1375"/>
      <c r="G1" s="1375"/>
      <c r="H1" s="1375"/>
    </row>
    <row r="2" spans="1:8" s="6" customFormat="1" ht="18" customHeight="1">
      <c r="A2" s="535"/>
      <c r="B2" s="535"/>
      <c r="C2" s="535"/>
      <c r="D2" s="535"/>
      <c r="E2" s="536"/>
      <c r="F2" s="536"/>
      <c r="G2" s="536"/>
      <c r="H2" s="324" t="s">
        <v>240</v>
      </c>
    </row>
    <row r="3" spans="1:8" s="6" customFormat="1" ht="18" customHeight="1">
      <c r="A3" s="1334" t="s">
        <v>1395</v>
      </c>
      <c r="B3" s="1154" t="s">
        <v>1397</v>
      </c>
      <c r="C3" s="1154"/>
      <c r="D3" s="1154"/>
      <c r="E3" s="1154"/>
      <c r="F3" s="1154"/>
      <c r="G3" s="1154"/>
      <c r="H3" s="1156"/>
    </row>
    <row r="4" spans="1:8" s="6" customFormat="1" ht="18" customHeight="1">
      <c r="A4" s="1336"/>
      <c r="B4" s="249" t="s">
        <v>617</v>
      </c>
      <c r="C4" s="249" t="s">
        <v>1385</v>
      </c>
      <c r="D4" s="249" t="s">
        <v>1386</v>
      </c>
      <c r="E4" s="249" t="s">
        <v>1387</v>
      </c>
      <c r="F4" s="249" t="s">
        <v>1388</v>
      </c>
      <c r="G4" s="249" t="s">
        <v>1389</v>
      </c>
      <c r="H4" s="336" t="s">
        <v>1390</v>
      </c>
    </row>
    <row r="5" spans="1:8" s="6" customFormat="1" ht="18" customHeight="1">
      <c r="A5" s="792" t="s">
        <v>1400</v>
      </c>
      <c r="B5" s="313">
        <f>C5+D5+E5+F5+G5+H5</f>
        <v>174</v>
      </c>
      <c r="C5" s="313">
        <v>7</v>
      </c>
      <c r="D5" s="313">
        <v>20</v>
      </c>
      <c r="E5" s="313">
        <v>30</v>
      </c>
      <c r="F5" s="313">
        <v>46</v>
      </c>
      <c r="G5" s="313">
        <v>41</v>
      </c>
      <c r="H5" s="313">
        <v>30</v>
      </c>
    </row>
    <row r="6" spans="1:8" s="6" customFormat="1" ht="18" customHeight="1">
      <c r="A6" s="793" t="s">
        <v>1401</v>
      </c>
      <c r="B6" s="207">
        <f t="shared" ref="B6:B10" si="0">C6+D6+E6+F6+G6+H6</f>
        <v>87</v>
      </c>
      <c r="C6" s="207">
        <v>1</v>
      </c>
      <c r="D6" s="207">
        <v>12</v>
      </c>
      <c r="E6" s="207">
        <v>20</v>
      </c>
      <c r="F6" s="207">
        <v>18</v>
      </c>
      <c r="G6" s="207">
        <v>21</v>
      </c>
      <c r="H6" s="207">
        <v>15</v>
      </c>
    </row>
    <row r="7" spans="1:8" s="6" customFormat="1" ht="18" customHeight="1">
      <c r="A7" s="794" t="s">
        <v>1402</v>
      </c>
      <c r="B7" s="313">
        <f t="shared" si="0"/>
        <v>106</v>
      </c>
      <c r="C7" s="313">
        <v>2</v>
      </c>
      <c r="D7" s="313">
        <v>15</v>
      </c>
      <c r="E7" s="313">
        <v>17</v>
      </c>
      <c r="F7" s="313">
        <v>25</v>
      </c>
      <c r="G7" s="313">
        <v>22</v>
      </c>
      <c r="H7" s="313">
        <v>25</v>
      </c>
    </row>
    <row r="8" spans="1:8" s="6" customFormat="1" ht="18" customHeight="1">
      <c r="A8" s="793" t="s">
        <v>1403</v>
      </c>
      <c r="B8" s="207">
        <f t="shared" si="0"/>
        <v>60</v>
      </c>
      <c r="C8" s="207">
        <v>3</v>
      </c>
      <c r="D8" s="207">
        <v>7</v>
      </c>
      <c r="E8" s="207">
        <v>6</v>
      </c>
      <c r="F8" s="207">
        <v>16</v>
      </c>
      <c r="G8" s="207">
        <v>13</v>
      </c>
      <c r="H8" s="207">
        <v>15</v>
      </c>
    </row>
    <row r="9" spans="1:8" s="6" customFormat="1" ht="18" customHeight="1">
      <c r="A9" s="794" t="s">
        <v>1404</v>
      </c>
      <c r="B9" s="313">
        <f t="shared" si="0"/>
        <v>3</v>
      </c>
      <c r="C9" s="313">
        <v>0</v>
      </c>
      <c r="D9" s="313">
        <v>0</v>
      </c>
      <c r="E9" s="313">
        <v>0</v>
      </c>
      <c r="F9" s="313">
        <v>1</v>
      </c>
      <c r="G9" s="313">
        <v>0</v>
      </c>
      <c r="H9" s="313">
        <v>2</v>
      </c>
    </row>
    <row r="10" spans="1:8" s="6" customFormat="1" ht="18" customHeight="1">
      <c r="A10" s="793" t="s">
        <v>1405</v>
      </c>
      <c r="B10" s="207">
        <f t="shared" si="0"/>
        <v>125</v>
      </c>
      <c r="C10" s="207">
        <v>4</v>
      </c>
      <c r="D10" s="207">
        <v>20</v>
      </c>
      <c r="E10" s="207">
        <v>20</v>
      </c>
      <c r="F10" s="207">
        <v>28</v>
      </c>
      <c r="G10" s="207">
        <v>33</v>
      </c>
      <c r="H10" s="207">
        <v>20</v>
      </c>
    </row>
    <row r="11" spans="1:8" s="6" customFormat="1" ht="18" customHeight="1">
      <c r="A11" s="788" t="s">
        <v>394</v>
      </c>
      <c r="B11" s="547">
        <f>SUM(B5:B10)</f>
        <v>555</v>
      </c>
      <c r="C11" s="547">
        <f t="shared" ref="C11:H11" si="1">SUM(C5:C10)</f>
        <v>17</v>
      </c>
      <c r="D11" s="547">
        <f t="shared" si="1"/>
        <v>74</v>
      </c>
      <c r="E11" s="547">
        <f t="shared" si="1"/>
        <v>93</v>
      </c>
      <c r="F11" s="547">
        <f t="shared" si="1"/>
        <v>134</v>
      </c>
      <c r="G11" s="547">
        <f t="shared" si="1"/>
        <v>130</v>
      </c>
      <c r="H11" s="547">
        <f t="shared" si="1"/>
        <v>107</v>
      </c>
    </row>
    <row r="12" spans="1:8" s="6" customFormat="1" ht="18" customHeight="1">
      <c r="A12" s="1337" t="s">
        <v>1408</v>
      </c>
      <c r="B12" s="1337"/>
      <c r="C12" s="1337"/>
      <c r="D12" s="1337"/>
      <c r="E12" s="1339" t="s">
        <v>1393</v>
      </c>
      <c r="F12" s="1339"/>
      <c r="G12" s="1339"/>
      <c r="H12" s="1339"/>
    </row>
    <row r="13" spans="1:8" s="6" customFormat="1" ht="18" customHeight="1">
      <c r="A13" s="265"/>
      <c r="B13" s="265"/>
      <c r="C13" s="265"/>
      <c r="D13" s="265"/>
      <c r="E13" s="265"/>
      <c r="F13" s="265"/>
      <c r="G13" s="265"/>
      <c r="H13" s="265"/>
    </row>
    <row r="14" spans="1:8" ht="18" customHeight="1">
      <c r="A14" s="795"/>
    </row>
  </sheetData>
  <mergeCells count="6">
    <mergeCell ref="A1:D1"/>
    <mergeCell ref="E1:H1"/>
    <mergeCell ref="A3:A4"/>
    <mergeCell ref="B3:H3"/>
    <mergeCell ref="A12:D12"/>
    <mergeCell ref="E12:H12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5"/>
  <dimension ref="A1:E11"/>
  <sheetViews>
    <sheetView zoomScaleNormal="100" workbookViewId="0"/>
  </sheetViews>
  <sheetFormatPr defaultRowHeight="18" customHeight="1"/>
  <cols>
    <col min="1" max="5" width="13.5" style="187" customWidth="1"/>
    <col min="6" max="16384" width="9" style="187"/>
  </cols>
  <sheetData>
    <row r="1" spans="1:5" ht="18" customHeight="1">
      <c r="A1" s="1333" t="s">
        <v>1409</v>
      </c>
      <c r="B1" s="1333"/>
      <c r="C1" s="1333"/>
      <c r="D1" s="1333"/>
      <c r="E1" s="1333"/>
    </row>
    <row r="2" spans="1:5" s="6" customFormat="1" ht="18" customHeight="1">
      <c r="A2" s="560"/>
      <c r="B2" s="560"/>
      <c r="C2" s="560"/>
      <c r="D2" s="560"/>
      <c r="E2" s="324" t="s">
        <v>240</v>
      </c>
    </row>
    <row r="3" spans="1:5" s="6" customFormat="1" ht="18" customHeight="1">
      <c r="A3" s="1334" t="s">
        <v>956</v>
      </c>
      <c r="B3" s="1154" t="s">
        <v>1410</v>
      </c>
      <c r="C3" s="1154" t="s">
        <v>1411</v>
      </c>
      <c r="D3" s="1154"/>
      <c r="E3" s="1156"/>
    </row>
    <row r="4" spans="1:5" s="6" customFormat="1" ht="18" customHeight="1">
      <c r="A4" s="1336"/>
      <c r="B4" s="1328"/>
      <c r="C4" s="249" t="s">
        <v>1296</v>
      </c>
      <c r="D4" s="249" t="s">
        <v>138</v>
      </c>
      <c r="E4" s="336" t="s">
        <v>139</v>
      </c>
    </row>
    <row r="5" spans="1:5" s="6" customFormat="1" ht="18" customHeight="1">
      <c r="A5" s="790" t="s">
        <v>243</v>
      </c>
      <c r="B5" s="176">
        <v>28</v>
      </c>
      <c r="C5" s="176">
        <f>SUM(D5:E5)</f>
        <v>3115</v>
      </c>
      <c r="D5" s="176">
        <v>1341</v>
      </c>
      <c r="E5" s="176">
        <v>1774</v>
      </c>
    </row>
    <row r="6" spans="1:5" s="6" customFormat="1" ht="18" customHeight="1">
      <c r="A6" s="569" t="s">
        <v>49</v>
      </c>
      <c r="B6" s="207">
        <v>29</v>
      </c>
      <c r="C6" s="207">
        <f t="shared" ref="C6:C9" si="0">SUM(D6:E6)</f>
        <v>3057</v>
      </c>
      <c r="D6" s="207">
        <v>1281</v>
      </c>
      <c r="E6" s="207">
        <v>1776</v>
      </c>
    </row>
    <row r="7" spans="1:5" s="6" customFormat="1" ht="18" customHeight="1">
      <c r="A7" s="790" t="s">
        <v>50</v>
      </c>
      <c r="B7" s="176">
        <v>29</v>
      </c>
      <c r="C7" s="176">
        <f t="shared" si="0"/>
        <v>3002</v>
      </c>
      <c r="D7" s="176">
        <v>1271</v>
      </c>
      <c r="E7" s="176">
        <v>1731</v>
      </c>
    </row>
    <row r="8" spans="1:5" s="6" customFormat="1" ht="18" customHeight="1">
      <c r="A8" s="569" t="s">
        <v>51</v>
      </c>
      <c r="B8" s="207">
        <v>29</v>
      </c>
      <c r="C8" s="207">
        <f t="shared" si="0"/>
        <v>2943</v>
      </c>
      <c r="D8" s="207">
        <v>1236</v>
      </c>
      <c r="E8" s="207">
        <v>1707</v>
      </c>
    </row>
    <row r="9" spans="1:5" s="6" customFormat="1" ht="18" customHeight="1">
      <c r="A9" s="791" t="s">
        <v>69</v>
      </c>
      <c r="B9" s="305">
        <v>29</v>
      </c>
      <c r="C9" s="305">
        <f t="shared" si="0"/>
        <v>2838</v>
      </c>
      <c r="D9" s="305">
        <v>1184</v>
      </c>
      <c r="E9" s="305">
        <v>1654</v>
      </c>
    </row>
    <row r="10" spans="1:5" s="6" customFormat="1" ht="18" customHeight="1">
      <c r="A10" s="6" t="s">
        <v>1412</v>
      </c>
      <c r="B10" s="549"/>
      <c r="C10" s="549"/>
      <c r="D10" s="549"/>
      <c r="E10" s="242" t="s">
        <v>1312</v>
      </c>
    </row>
    <row r="11" spans="1:5" s="6" customFormat="1" ht="18" customHeight="1"/>
  </sheetData>
  <mergeCells count="4">
    <mergeCell ref="A1:E1"/>
    <mergeCell ref="A3:A4"/>
    <mergeCell ref="B3:B4"/>
    <mergeCell ref="C3:E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6"/>
  <dimension ref="A1:G12"/>
  <sheetViews>
    <sheetView zoomScaleNormal="100" workbookViewId="0"/>
  </sheetViews>
  <sheetFormatPr defaultRowHeight="18" customHeight="1"/>
  <cols>
    <col min="1" max="1" width="12.625" style="187" customWidth="1"/>
    <col min="2" max="7" width="11.25" style="187" customWidth="1"/>
    <col min="8" max="16384" width="9" style="187"/>
  </cols>
  <sheetData>
    <row r="1" spans="1:7" ht="18" customHeight="1">
      <c r="A1" s="533" t="s">
        <v>1413</v>
      </c>
      <c r="B1" s="777"/>
      <c r="C1" s="777"/>
      <c r="D1" s="777"/>
      <c r="E1" s="796"/>
      <c r="F1" s="796"/>
      <c r="G1" s="796"/>
    </row>
    <row r="2" spans="1:7" s="6" customFormat="1" ht="18" customHeight="1">
      <c r="A2" s="322"/>
      <c r="B2" s="322"/>
      <c r="C2" s="322"/>
      <c r="D2" s="322"/>
      <c r="E2" s="230"/>
      <c r="F2" s="230"/>
      <c r="G2" s="324" t="s">
        <v>1414</v>
      </c>
    </row>
    <row r="3" spans="1:7" s="6" customFormat="1" ht="18" customHeight="1">
      <c r="A3" s="1183" t="s">
        <v>956</v>
      </c>
      <c r="B3" s="1164" t="s">
        <v>137</v>
      </c>
      <c r="C3" s="1164"/>
      <c r="D3" s="1164" t="s">
        <v>1272</v>
      </c>
      <c r="E3" s="1164"/>
      <c r="F3" s="1164" t="s">
        <v>1274</v>
      </c>
      <c r="G3" s="1185"/>
    </row>
    <row r="4" spans="1:7" s="6" customFormat="1" ht="18" customHeight="1">
      <c r="A4" s="1184"/>
      <c r="B4" s="328" t="s">
        <v>1415</v>
      </c>
      <c r="C4" s="328" t="s">
        <v>1416</v>
      </c>
      <c r="D4" s="328" t="s">
        <v>1415</v>
      </c>
      <c r="E4" s="328" t="s">
        <v>1416</v>
      </c>
      <c r="F4" s="328" t="s">
        <v>1415</v>
      </c>
      <c r="G4" s="329" t="s">
        <v>1416</v>
      </c>
    </row>
    <row r="5" spans="1:7" s="6" customFormat="1" ht="18" customHeight="1">
      <c r="A5" s="314" t="s">
        <v>47</v>
      </c>
      <c r="B5" s="797">
        <f>SUM(D5,F5)</f>
        <v>26933</v>
      </c>
      <c r="C5" s="797">
        <f t="shared" ref="B5:C9" si="0">SUM(E5,G5)</f>
        <v>145421</v>
      </c>
      <c r="D5" s="797">
        <v>1298</v>
      </c>
      <c r="E5" s="797">
        <v>50725</v>
      </c>
      <c r="F5" s="797">
        <v>25635</v>
      </c>
      <c r="G5" s="797">
        <v>94696</v>
      </c>
    </row>
    <row r="6" spans="1:7" s="6" customFormat="1" ht="18" customHeight="1">
      <c r="A6" s="569" t="s">
        <v>48</v>
      </c>
      <c r="B6" s="207">
        <f>SUM(D6,F6)</f>
        <v>26544</v>
      </c>
      <c r="C6" s="207">
        <v>141007</v>
      </c>
      <c r="D6" s="207">
        <v>1192</v>
      </c>
      <c r="E6" s="207">
        <v>45766</v>
      </c>
      <c r="F6" s="207">
        <v>25352</v>
      </c>
      <c r="G6" s="207">
        <v>95242</v>
      </c>
    </row>
    <row r="7" spans="1:7" s="6" customFormat="1" ht="18" customHeight="1">
      <c r="A7" s="570" t="s">
        <v>49</v>
      </c>
      <c r="B7" s="176">
        <f>SUM(D7,F7)</f>
        <v>26946</v>
      </c>
      <c r="C7" s="176">
        <f>SUM(E7,G7)</f>
        <v>139134</v>
      </c>
      <c r="D7" s="176">
        <v>1244</v>
      </c>
      <c r="E7" s="176">
        <v>42520</v>
      </c>
      <c r="F7" s="176">
        <v>25702</v>
      </c>
      <c r="G7" s="176">
        <v>96614</v>
      </c>
    </row>
    <row r="8" spans="1:7" s="6" customFormat="1" ht="18" customHeight="1">
      <c r="A8" s="569" t="s">
        <v>50</v>
      </c>
      <c r="B8" s="207">
        <f>SUM(D8,F8)</f>
        <v>27152</v>
      </c>
      <c r="C8" s="207">
        <f t="shared" si="0"/>
        <v>139889</v>
      </c>
      <c r="D8" s="207">
        <v>1200</v>
      </c>
      <c r="E8" s="207">
        <v>39495</v>
      </c>
      <c r="F8" s="207">
        <v>25952</v>
      </c>
      <c r="G8" s="207">
        <v>100394</v>
      </c>
    </row>
    <row r="9" spans="1:7" s="6" customFormat="1" ht="18" customHeight="1">
      <c r="A9" s="571" t="s">
        <v>51</v>
      </c>
      <c r="B9" s="305">
        <f t="shared" si="0"/>
        <v>26886</v>
      </c>
      <c r="C9" s="305">
        <f t="shared" si="0"/>
        <v>145241</v>
      </c>
      <c r="D9" s="547">
        <v>1324</v>
      </c>
      <c r="E9" s="547">
        <v>41658</v>
      </c>
      <c r="F9" s="547">
        <v>25562</v>
      </c>
      <c r="G9" s="547">
        <v>103583</v>
      </c>
    </row>
    <row r="10" spans="1:7" s="6" customFormat="1" ht="18" customHeight="1">
      <c r="A10" s="1339" t="s">
        <v>1417</v>
      </c>
      <c r="B10" s="1339"/>
      <c r="C10" s="1339"/>
      <c r="D10" s="1339"/>
      <c r="E10" s="1339"/>
      <c r="F10" s="1339"/>
      <c r="G10" s="1339"/>
    </row>
    <row r="11" spans="1:7" s="6" customFormat="1" ht="18" customHeight="1"/>
    <row r="12" spans="1:7" s="6" customFormat="1" ht="18" customHeight="1"/>
  </sheetData>
  <mergeCells count="5">
    <mergeCell ref="A3:A4"/>
    <mergeCell ref="B3:C3"/>
    <mergeCell ref="D3:E3"/>
    <mergeCell ref="F3:G3"/>
    <mergeCell ref="A10:G10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7"/>
  <dimension ref="A1:G16"/>
  <sheetViews>
    <sheetView zoomScaleNormal="100" workbookViewId="0"/>
  </sheetViews>
  <sheetFormatPr defaultRowHeight="18" customHeight="1"/>
  <cols>
    <col min="1" max="1" width="11.125" style="187" customWidth="1"/>
    <col min="2" max="7" width="12.375" style="187" customWidth="1"/>
    <col min="8" max="16384" width="9" style="187"/>
  </cols>
  <sheetData>
    <row r="1" spans="1:7" ht="18" customHeight="1">
      <c r="A1" s="1333" t="s">
        <v>2263</v>
      </c>
      <c r="B1" s="1333"/>
      <c r="C1" s="1333"/>
      <c r="D1" s="1333"/>
      <c r="E1" s="1375"/>
      <c r="F1" s="1375"/>
      <c r="G1" s="1375"/>
    </row>
    <row r="2" spans="1:7" s="6" customFormat="1" ht="18" customHeight="1">
      <c r="A2" s="535"/>
      <c r="B2" s="535"/>
      <c r="C2" s="535"/>
      <c r="D2" s="535"/>
      <c r="E2" s="536"/>
      <c r="F2" s="536"/>
      <c r="G2" s="324" t="s">
        <v>1414</v>
      </c>
    </row>
    <row r="3" spans="1:7" s="6" customFormat="1" ht="18" customHeight="1">
      <c r="A3" s="1183" t="s">
        <v>956</v>
      </c>
      <c r="B3" s="1164" t="s">
        <v>137</v>
      </c>
      <c r="C3" s="1164"/>
      <c r="D3" s="1164" t="s">
        <v>1272</v>
      </c>
      <c r="E3" s="1164"/>
      <c r="F3" s="1164" t="s">
        <v>1274</v>
      </c>
      <c r="G3" s="1185"/>
    </row>
    <row r="4" spans="1:7" s="6" customFormat="1" ht="18" customHeight="1">
      <c r="A4" s="1184"/>
      <c r="B4" s="328" t="s">
        <v>1415</v>
      </c>
      <c r="C4" s="328" t="s">
        <v>1416</v>
      </c>
      <c r="D4" s="328" t="s">
        <v>1415</v>
      </c>
      <c r="E4" s="328" t="s">
        <v>1416</v>
      </c>
      <c r="F4" s="328" t="s">
        <v>1415</v>
      </c>
      <c r="G4" s="329" t="s">
        <v>1416</v>
      </c>
    </row>
    <row r="5" spans="1:7" s="6" customFormat="1" ht="18" customHeight="1">
      <c r="A5" s="568" t="s">
        <v>47</v>
      </c>
      <c r="B5" s="176">
        <f t="shared" ref="B5:C9" si="0">SUM(D5,F5)</f>
        <v>10076</v>
      </c>
      <c r="C5" s="176">
        <f t="shared" si="0"/>
        <v>30770749</v>
      </c>
      <c r="D5" s="176">
        <v>98</v>
      </c>
      <c r="E5" s="176">
        <v>3753382</v>
      </c>
      <c r="F5" s="176">
        <v>9978</v>
      </c>
      <c r="G5" s="176">
        <v>27017367</v>
      </c>
    </row>
    <row r="6" spans="1:7" s="6" customFormat="1" ht="18" customHeight="1">
      <c r="A6" s="569" t="s">
        <v>48</v>
      </c>
      <c r="B6" s="207">
        <f>SUM(D6,F6)</f>
        <v>9776</v>
      </c>
      <c r="C6" s="207">
        <f t="shared" si="0"/>
        <v>30300638</v>
      </c>
      <c r="D6" s="207">
        <v>51</v>
      </c>
      <c r="E6" s="207">
        <v>2792155</v>
      </c>
      <c r="F6" s="207">
        <v>9725</v>
      </c>
      <c r="G6" s="207">
        <v>27508483</v>
      </c>
    </row>
    <row r="7" spans="1:7" s="6" customFormat="1" ht="18" customHeight="1">
      <c r="A7" s="570" t="s">
        <v>49</v>
      </c>
      <c r="B7" s="176">
        <f>SUM(D7,F7)</f>
        <v>9639</v>
      </c>
      <c r="C7" s="176">
        <f t="shared" si="0"/>
        <v>31806792</v>
      </c>
      <c r="D7" s="176">
        <v>78</v>
      </c>
      <c r="E7" s="176">
        <v>6895417</v>
      </c>
      <c r="F7" s="176">
        <v>9561</v>
      </c>
      <c r="G7" s="176">
        <v>24911375</v>
      </c>
    </row>
    <row r="8" spans="1:7" s="6" customFormat="1" ht="18" customHeight="1">
      <c r="A8" s="569" t="s">
        <v>50</v>
      </c>
      <c r="B8" s="207">
        <f>SUM(D8,F8)</f>
        <v>10307</v>
      </c>
      <c r="C8" s="207">
        <f t="shared" si="0"/>
        <v>29665602</v>
      </c>
      <c r="D8" s="207">
        <v>60</v>
      </c>
      <c r="E8" s="207">
        <v>4339967</v>
      </c>
      <c r="F8" s="207">
        <v>10247</v>
      </c>
      <c r="G8" s="207">
        <v>25325635</v>
      </c>
    </row>
    <row r="9" spans="1:7" s="6" customFormat="1" ht="18" customHeight="1">
      <c r="A9" s="571" t="s">
        <v>51</v>
      </c>
      <c r="B9" s="305">
        <f t="shared" si="0"/>
        <v>9171</v>
      </c>
      <c r="C9" s="305">
        <f t="shared" si="0"/>
        <v>27924604</v>
      </c>
      <c r="D9" s="547">
        <v>49</v>
      </c>
      <c r="E9" s="547">
        <v>3346263</v>
      </c>
      <c r="F9" s="547">
        <v>9122</v>
      </c>
      <c r="G9" s="547">
        <v>24578341</v>
      </c>
    </row>
    <row r="10" spans="1:7" s="6" customFormat="1" ht="18" customHeight="1">
      <c r="A10" s="1339" t="s">
        <v>1417</v>
      </c>
      <c r="B10" s="1339"/>
      <c r="C10" s="1339"/>
      <c r="D10" s="1339"/>
      <c r="E10" s="1339"/>
      <c r="F10" s="1339"/>
      <c r="G10" s="1339"/>
    </row>
    <row r="11" spans="1:7" s="6" customFormat="1" ht="18" customHeight="1"/>
    <row r="12" spans="1:7" s="6" customFormat="1" ht="18" customHeight="1"/>
    <row r="13" spans="1:7" s="6" customFormat="1" ht="18" customHeight="1"/>
    <row r="14" spans="1:7" s="6" customFormat="1" ht="18" customHeight="1"/>
    <row r="15" spans="1:7" s="6" customFormat="1" ht="18" customHeight="1"/>
    <row r="16" spans="1:7" s="6" customFormat="1" ht="18" customHeight="1"/>
  </sheetData>
  <mergeCells count="7">
    <mergeCell ref="A10:G10"/>
    <mergeCell ref="A1:D1"/>
    <mergeCell ref="E1:G1"/>
    <mergeCell ref="A3:A4"/>
    <mergeCell ref="B3:C3"/>
    <mergeCell ref="D3:E3"/>
    <mergeCell ref="F3:G3"/>
  </mergeCells>
  <phoneticPr fontId="2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8"/>
  <dimension ref="A1:G15"/>
  <sheetViews>
    <sheetView workbookViewId="0"/>
  </sheetViews>
  <sheetFormatPr defaultRowHeight="18" customHeight="1"/>
  <cols>
    <col min="1" max="1" width="12.625" style="187" customWidth="1"/>
    <col min="2" max="7" width="11.125" style="187" customWidth="1"/>
    <col min="8" max="16384" width="9" style="187"/>
  </cols>
  <sheetData>
    <row r="1" spans="1:7" ht="18" customHeight="1">
      <c r="A1" s="1096" t="s">
        <v>1418</v>
      </c>
      <c r="B1" s="1096"/>
      <c r="C1" s="1096"/>
      <c r="D1" s="1096"/>
      <c r="E1" s="1096"/>
      <c r="F1" s="1096"/>
      <c r="G1" s="1096"/>
    </row>
    <row r="2" spans="1:7" s="6" customFormat="1" ht="18" customHeight="1">
      <c r="A2" s="535"/>
      <c r="B2" s="535"/>
      <c r="C2" s="535"/>
      <c r="D2" s="536"/>
      <c r="E2" s="324"/>
      <c r="F2" s="535"/>
      <c r="G2" s="1095" t="s">
        <v>2274</v>
      </c>
    </row>
    <row r="3" spans="1:7" s="6" customFormat="1" ht="18" customHeight="1">
      <c r="A3" s="1183" t="s">
        <v>956</v>
      </c>
      <c r="B3" s="1164" t="s">
        <v>137</v>
      </c>
      <c r="C3" s="1164"/>
      <c r="D3" s="1164" t="s">
        <v>1272</v>
      </c>
      <c r="E3" s="1185"/>
      <c r="F3" s="1164" t="s">
        <v>1274</v>
      </c>
      <c r="G3" s="1164"/>
    </row>
    <row r="4" spans="1:7" s="6" customFormat="1" ht="18" customHeight="1">
      <c r="A4" s="1184"/>
      <c r="B4" s="328" t="s">
        <v>1415</v>
      </c>
      <c r="C4" s="328" t="s">
        <v>1416</v>
      </c>
      <c r="D4" s="328" t="s">
        <v>1415</v>
      </c>
      <c r="E4" s="329" t="s">
        <v>1416</v>
      </c>
      <c r="F4" s="328" t="s">
        <v>1415</v>
      </c>
      <c r="G4" s="328" t="s">
        <v>1416</v>
      </c>
    </row>
    <row r="5" spans="1:7" s="6" customFormat="1" ht="18" customHeight="1">
      <c r="A5" s="570" t="s">
        <v>47</v>
      </c>
      <c r="B5" s="176">
        <f t="shared" ref="B5:C9" si="0">SUM(F5,D5)</f>
        <v>34631</v>
      </c>
      <c r="C5" s="798">
        <f t="shared" si="0"/>
        <v>339417500</v>
      </c>
      <c r="D5" s="176">
        <v>237</v>
      </c>
      <c r="E5" s="176">
        <v>91033550</v>
      </c>
      <c r="F5" s="176">
        <v>34394</v>
      </c>
      <c r="G5" s="798">
        <v>248383950</v>
      </c>
    </row>
    <row r="6" spans="1:7" s="6" customFormat="1" ht="18" customHeight="1">
      <c r="A6" s="569" t="s">
        <v>48</v>
      </c>
      <c r="B6" s="207">
        <f t="shared" si="0"/>
        <v>32954</v>
      </c>
      <c r="C6" s="799">
        <f t="shared" si="0"/>
        <v>330596806</v>
      </c>
      <c r="D6" s="207">
        <v>185</v>
      </c>
      <c r="E6" s="207">
        <v>92979070</v>
      </c>
      <c r="F6" s="207">
        <v>32769</v>
      </c>
      <c r="G6" s="799">
        <v>237617736</v>
      </c>
    </row>
    <row r="7" spans="1:7" s="6" customFormat="1" ht="18" customHeight="1">
      <c r="A7" s="570" t="s">
        <v>49</v>
      </c>
      <c r="B7" s="176">
        <f t="shared" si="0"/>
        <v>33737</v>
      </c>
      <c r="C7" s="798">
        <f t="shared" si="0"/>
        <v>425891435</v>
      </c>
      <c r="D7" s="176">
        <v>225</v>
      </c>
      <c r="E7" s="798">
        <v>178431970</v>
      </c>
      <c r="F7" s="176">
        <v>33512</v>
      </c>
      <c r="G7" s="798">
        <v>247459465</v>
      </c>
    </row>
    <row r="8" spans="1:7" s="6" customFormat="1" ht="18" customHeight="1">
      <c r="A8" s="569" t="s">
        <v>50</v>
      </c>
      <c r="B8" s="207">
        <f t="shared" si="0"/>
        <v>33166</v>
      </c>
      <c r="C8" s="799">
        <f t="shared" si="0"/>
        <v>358643135</v>
      </c>
      <c r="D8" s="207">
        <v>204</v>
      </c>
      <c r="E8" s="799">
        <v>112529120</v>
      </c>
      <c r="F8" s="207">
        <v>32962</v>
      </c>
      <c r="G8" s="799">
        <v>246114015</v>
      </c>
    </row>
    <row r="9" spans="1:7" s="6" customFormat="1" ht="18" customHeight="1">
      <c r="A9" s="571" t="s">
        <v>51</v>
      </c>
      <c r="B9" s="305">
        <f t="shared" si="0"/>
        <v>25468</v>
      </c>
      <c r="C9" s="800">
        <f t="shared" si="0"/>
        <v>249605217</v>
      </c>
      <c r="D9" s="547">
        <v>161</v>
      </c>
      <c r="E9" s="547">
        <v>58832950</v>
      </c>
      <c r="F9" s="547">
        <v>25307</v>
      </c>
      <c r="G9" s="801">
        <v>190772267</v>
      </c>
    </row>
    <row r="10" spans="1:7" s="6" customFormat="1" ht="18" customHeight="1">
      <c r="A10" s="324"/>
      <c r="B10" s="324"/>
      <c r="C10" s="324"/>
      <c r="D10" s="324"/>
      <c r="E10" s="324"/>
      <c r="F10" s="324"/>
      <c r="G10" s="324" t="s">
        <v>2275</v>
      </c>
    </row>
    <row r="11" spans="1:7" s="6" customFormat="1" ht="18" customHeight="1"/>
    <row r="12" spans="1:7" s="6" customFormat="1" ht="18" customHeight="1"/>
    <row r="13" spans="1:7" s="6" customFormat="1" ht="18" customHeight="1"/>
    <row r="14" spans="1:7" s="6" customFormat="1" ht="18" customHeight="1"/>
    <row r="15" spans="1:7" s="6" customFormat="1" ht="18" customHeight="1"/>
  </sheetData>
  <mergeCells count="4">
    <mergeCell ref="A3:A4"/>
    <mergeCell ref="B3:C3"/>
    <mergeCell ref="F3:G3"/>
    <mergeCell ref="D3:E3"/>
  </mergeCells>
  <phoneticPr fontId="2"/>
  <pageMargins left="0.7" right="0.7" top="0.75" bottom="0.75" header="0.3" footer="0.3"/>
  <pageSetup paperSize="9"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9"/>
  <dimension ref="A1:I12"/>
  <sheetViews>
    <sheetView workbookViewId="0"/>
  </sheetViews>
  <sheetFormatPr defaultRowHeight="18" customHeight="1"/>
  <cols>
    <col min="1" max="1" width="10.25" style="187" customWidth="1"/>
    <col min="2" max="2" width="10.125" style="187" customWidth="1"/>
    <col min="3" max="9" width="9.625" style="187" customWidth="1"/>
    <col min="10" max="16384" width="9" style="187"/>
  </cols>
  <sheetData>
    <row r="1" spans="1:9" ht="18" customHeight="1">
      <c r="A1" s="1430" t="s">
        <v>1419</v>
      </c>
      <c r="B1" s="1430"/>
      <c r="C1" s="1430"/>
      <c r="D1" s="1430"/>
      <c r="E1" s="1430"/>
      <c r="F1" s="1430"/>
      <c r="G1" s="1431"/>
      <c r="H1" s="1431"/>
      <c r="I1" s="1431"/>
    </row>
    <row r="2" spans="1:9" s="6" customFormat="1" ht="18" customHeight="1">
      <c r="A2" s="802"/>
      <c r="B2" s="802"/>
      <c r="C2" s="802"/>
      <c r="D2" s="802"/>
      <c r="E2" s="802"/>
      <c r="F2" s="802"/>
      <c r="G2" s="803"/>
      <c r="H2" s="803"/>
      <c r="I2" s="804" t="s">
        <v>1420</v>
      </c>
    </row>
    <row r="3" spans="1:9" s="6" customFormat="1" ht="18" customHeight="1">
      <c r="A3" s="1432" t="s">
        <v>956</v>
      </c>
      <c r="B3" s="1434" t="s">
        <v>1421</v>
      </c>
      <c r="C3" s="1436" t="s">
        <v>1422</v>
      </c>
      <c r="D3" s="1436"/>
      <c r="E3" s="1436"/>
      <c r="F3" s="1436"/>
      <c r="G3" s="1436"/>
      <c r="H3" s="1436"/>
      <c r="I3" s="1437"/>
    </row>
    <row r="4" spans="1:9" s="6" customFormat="1" ht="24">
      <c r="A4" s="1433"/>
      <c r="B4" s="1435"/>
      <c r="C4" s="805" t="s">
        <v>301</v>
      </c>
      <c r="D4" s="805" t="s">
        <v>1272</v>
      </c>
      <c r="E4" s="805" t="s">
        <v>1274</v>
      </c>
      <c r="F4" s="805" t="s">
        <v>1275</v>
      </c>
      <c r="G4" s="805" t="s">
        <v>1276</v>
      </c>
      <c r="H4" s="805" t="s">
        <v>1423</v>
      </c>
      <c r="I4" s="806" t="s">
        <v>1424</v>
      </c>
    </row>
    <row r="5" spans="1:9" s="6" customFormat="1" ht="18" customHeight="1">
      <c r="A5" s="807" t="s">
        <v>244</v>
      </c>
      <c r="B5" s="313">
        <v>5177</v>
      </c>
      <c r="C5" s="313">
        <f>SUM(D5:I5)</f>
        <v>164310</v>
      </c>
      <c r="D5" s="313">
        <v>4426</v>
      </c>
      <c r="E5" s="313">
        <v>83868</v>
      </c>
      <c r="F5" s="313">
        <v>11994</v>
      </c>
      <c r="G5" s="313">
        <v>54748</v>
      </c>
      <c r="H5" s="313">
        <v>406</v>
      </c>
      <c r="I5" s="313">
        <v>8868</v>
      </c>
    </row>
    <row r="6" spans="1:9" s="6" customFormat="1" ht="18" customHeight="1">
      <c r="A6" s="808" t="s">
        <v>50</v>
      </c>
      <c r="B6" s="207">
        <v>5235</v>
      </c>
      <c r="C6" s="207">
        <f>SUM(D6:I6)</f>
        <v>166089</v>
      </c>
      <c r="D6" s="207">
        <v>4361</v>
      </c>
      <c r="E6" s="207">
        <v>84004</v>
      </c>
      <c r="F6" s="207">
        <v>12908</v>
      </c>
      <c r="G6" s="207">
        <v>55101</v>
      </c>
      <c r="H6" s="207">
        <v>497</v>
      </c>
      <c r="I6" s="207">
        <v>9218</v>
      </c>
    </row>
    <row r="7" spans="1:9" s="6" customFormat="1" ht="18" customHeight="1">
      <c r="A7" s="809" t="s">
        <v>51</v>
      </c>
      <c r="B7" s="547">
        <v>5276</v>
      </c>
      <c r="C7" s="547">
        <f>SUM(D7:I7)</f>
        <v>158514</v>
      </c>
      <c r="D7" s="547">
        <v>4368</v>
      </c>
      <c r="E7" s="547">
        <v>79751</v>
      </c>
      <c r="F7" s="547">
        <v>11873</v>
      </c>
      <c r="G7" s="547">
        <v>52861</v>
      </c>
      <c r="H7" s="547">
        <v>564</v>
      </c>
      <c r="I7" s="547">
        <v>9097</v>
      </c>
    </row>
    <row r="8" spans="1:9" s="6" customFormat="1" ht="18" customHeight="1">
      <c r="A8" s="810"/>
      <c r="B8" s="804"/>
      <c r="C8" s="804"/>
      <c r="D8" s="804"/>
      <c r="E8" s="804"/>
      <c r="F8" s="804"/>
      <c r="G8" s="804"/>
      <c r="H8" s="804"/>
      <c r="I8" s="804" t="s">
        <v>1425</v>
      </c>
    </row>
    <row r="9" spans="1:9" s="6" customFormat="1" ht="18" customHeight="1"/>
    <row r="10" spans="1:9" s="6" customFormat="1" ht="18" customHeight="1"/>
    <row r="11" spans="1:9" s="6" customFormat="1" ht="18" customHeight="1"/>
    <row r="12" spans="1:9" s="6" customFormat="1" ht="18" customHeight="1"/>
  </sheetData>
  <mergeCells count="5">
    <mergeCell ref="A1:F1"/>
    <mergeCell ref="G1:I1"/>
    <mergeCell ref="A3:A4"/>
    <mergeCell ref="B3:B4"/>
    <mergeCell ref="C3:I3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9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0"/>
  <dimension ref="A1:R11"/>
  <sheetViews>
    <sheetView zoomScaleNormal="100" zoomScaleSheetLayoutView="100" workbookViewId="0"/>
  </sheetViews>
  <sheetFormatPr defaultRowHeight="18" customHeight="1"/>
  <cols>
    <col min="1" max="1" width="9.5" style="4" customWidth="1"/>
    <col min="2" max="9" width="9.625" style="4" customWidth="1"/>
    <col min="10" max="16384" width="9" style="4"/>
  </cols>
  <sheetData>
    <row r="1" spans="1:18" s="187" customFormat="1" ht="18" customHeight="1">
      <c r="A1" s="1438" t="s">
        <v>1426</v>
      </c>
      <c r="B1" s="1438"/>
      <c r="C1" s="1438"/>
      <c r="D1" s="1438"/>
      <c r="E1" s="1438"/>
      <c r="F1" s="1439"/>
      <c r="G1" s="1439"/>
      <c r="H1" s="1439"/>
      <c r="I1" s="1439"/>
    </row>
    <row r="2" spans="1:18" s="813" customFormat="1" ht="18" customHeight="1">
      <c r="A2" s="811"/>
      <c r="B2" s="811"/>
      <c r="C2" s="811"/>
      <c r="D2" s="811"/>
      <c r="E2" s="811"/>
      <c r="F2" s="812"/>
      <c r="G2" s="812"/>
      <c r="H2" s="812"/>
      <c r="I2" s="812" t="s">
        <v>1427</v>
      </c>
    </row>
    <row r="3" spans="1:18" s="813" customFormat="1" ht="18" customHeight="1">
      <c r="A3" s="1440" t="s">
        <v>956</v>
      </c>
      <c r="B3" s="1442" t="s">
        <v>1428</v>
      </c>
      <c r="C3" s="1443"/>
      <c r="D3" s="1443"/>
      <c r="E3" s="1443"/>
      <c r="F3" s="1443"/>
      <c r="G3" s="1443"/>
      <c r="H3" s="1443"/>
      <c r="I3" s="1443"/>
    </row>
    <row r="4" spans="1:18" s="813" customFormat="1" ht="24">
      <c r="A4" s="1441"/>
      <c r="B4" s="814" t="s">
        <v>301</v>
      </c>
      <c r="C4" s="814" t="s">
        <v>1272</v>
      </c>
      <c r="D4" s="814" t="s">
        <v>1274</v>
      </c>
      <c r="E4" s="814" t="s">
        <v>1275</v>
      </c>
      <c r="F4" s="814" t="s">
        <v>1276</v>
      </c>
      <c r="G4" s="814" t="s">
        <v>1429</v>
      </c>
      <c r="H4" s="815" t="s">
        <v>1423</v>
      </c>
      <c r="I4" s="816" t="s">
        <v>1424</v>
      </c>
    </row>
    <row r="5" spans="1:18" s="813" customFormat="1" ht="18" customHeight="1">
      <c r="A5" s="817" t="s">
        <v>244</v>
      </c>
      <c r="B5" s="818">
        <f>SUM(C5:I5)</f>
        <v>4933725</v>
      </c>
      <c r="C5" s="818">
        <v>2224605</v>
      </c>
      <c r="D5" s="818">
        <v>1491285</v>
      </c>
      <c r="E5" s="818">
        <v>161853</v>
      </c>
      <c r="F5" s="818">
        <v>864918</v>
      </c>
      <c r="G5" s="818">
        <v>121342</v>
      </c>
      <c r="H5" s="818">
        <v>40424</v>
      </c>
      <c r="I5" s="818">
        <v>29298</v>
      </c>
    </row>
    <row r="6" spans="1:18" s="813" customFormat="1" ht="18" customHeight="1">
      <c r="A6" s="819" t="s">
        <v>50</v>
      </c>
      <c r="B6" s="820">
        <f>SUM(C6:I6)</f>
        <v>5237508</v>
      </c>
      <c r="C6" s="820">
        <v>2453696</v>
      </c>
      <c r="D6" s="820">
        <v>1536694</v>
      </c>
      <c r="E6" s="820">
        <v>168762</v>
      </c>
      <c r="F6" s="820">
        <v>855822</v>
      </c>
      <c r="G6" s="820">
        <v>134618</v>
      </c>
      <c r="H6" s="820">
        <v>53577</v>
      </c>
      <c r="I6" s="820">
        <v>34339</v>
      </c>
    </row>
    <row r="7" spans="1:18" s="813" customFormat="1" ht="18" customHeight="1">
      <c r="A7" s="821" t="s">
        <v>51</v>
      </c>
      <c r="B7" s="822">
        <f>SUM(C7:I7)</f>
        <v>5244619</v>
      </c>
      <c r="C7" s="822">
        <v>2529009</v>
      </c>
      <c r="D7" s="822">
        <v>1486149</v>
      </c>
      <c r="E7" s="822">
        <v>169312</v>
      </c>
      <c r="F7" s="822">
        <v>826612</v>
      </c>
      <c r="G7" s="822">
        <v>131556</v>
      </c>
      <c r="H7" s="822">
        <v>68356</v>
      </c>
      <c r="I7" s="822">
        <v>33625</v>
      </c>
    </row>
    <row r="8" spans="1:18" s="813" customFormat="1" ht="18" customHeight="1">
      <c r="A8" s="823"/>
      <c r="B8" s="812"/>
      <c r="C8" s="812"/>
      <c r="D8" s="812"/>
      <c r="E8" s="812"/>
      <c r="F8" s="812"/>
      <c r="G8" s="812"/>
      <c r="H8" s="812"/>
      <c r="I8" s="812" t="s">
        <v>1347</v>
      </c>
      <c r="J8" s="812"/>
      <c r="K8" s="812"/>
      <c r="L8" s="812"/>
      <c r="M8" s="812"/>
      <c r="N8" s="812"/>
      <c r="O8" s="812"/>
      <c r="P8" s="812"/>
      <c r="Q8" s="812"/>
      <c r="R8" s="812"/>
    </row>
    <row r="9" spans="1:18" s="6" customFormat="1" ht="18" customHeight="1"/>
    <row r="10" spans="1:18" s="6" customFormat="1" ht="18" customHeight="1"/>
    <row r="11" spans="1:18" s="6" customFormat="1" ht="18" customHeight="1"/>
  </sheetData>
  <mergeCells count="4">
    <mergeCell ref="A1:E1"/>
    <mergeCell ref="F1:I1"/>
    <mergeCell ref="A3:A4"/>
    <mergeCell ref="B3:I3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legacyDrawing r:id="rId2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1"/>
  <dimension ref="A1:G11"/>
  <sheetViews>
    <sheetView zoomScaleNormal="100" workbookViewId="0"/>
  </sheetViews>
  <sheetFormatPr defaultRowHeight="14.25"/>
  <cols>
    <col min="1" max="1" width="15.125" style="187" customWidth="1"/>
    <col min="2" max="7" width="12.25" style="187" customWidth="1"/>
    <col min="8" max="256" width="9" style="187"/>
    <col min="257" max="257" width="15.125" style="187" customWidth="1"/>
    <col min="258" max="263" width="12.25" style="187" customWidth="1"/>
    <col min="264" max="512" width="9" style="187"/>
    <col min="513" max="513" width="15.125" style="187" customWidth="1"/>
    <col min="514" max="519" width="12.25" style="187" customWidth="1"/>
    <col min="520" max="768" width="9" style="187"/>
    <col min="769" max="769" width="15.125" style="187" customWidth="1"/>
    <col min="770" max="775" width="12.25" style="187" customWidth="1"/>
    <col min="776" max="1024" width="9" style="187"/>
    <col min="1025" max="1025" width="15.125" style="187" customWidth="1"/>
    <col min="1026" max="1031" width="12.25" style="187" customWidth="1"/>
    <col min="1032" max="1280" width="9" style="187"/>
    <col min="1281" max="1281" width="15.125" style="187" customWidth="1"/>
    <col min="1282" max="1287" width="12.25" style="187" customWidth="1"/>
    <col min="1288" max="1536" width="9" style="187"/>
    <col min="1537" max="1537" width="15.125" style="187" customWidth="1"/>
    <col min="1538" max="1543" width="12.25" style="187" customWidth="1"/>
    <col min="1544" max="1792" width="9" style="187"/>
    <col min="1793" max="1793" width="15.125" style="187" customWidth="1"/>
    <col min="1794" max="1799" width="12.25" style="187" customWidth="1"/>
    <col min="1800" max="2048" width="9" style="187"/>
    <col min="2049" max="2049" width="15.125" style="187" customWidth="1"/>
    <col min="2050" max="2055" width="12.25" style="187" customWidth="1"/>
    <col min="2056" max="2304" width="9" style="187"/>
    <col min="2305" max="2305" width="15.125" style="187" customWidth="1"/>
    <col min="2306" max="2311" width="12.25" style="187" customWidth="1"/>
    <col min="2312" max="2560" width="9" style="187"/>
    <col min="2561" max="2561" width="15.125" style="187" customWidth="1"/>
    <col min="2562" max="2567" width="12.25" style="187" customWidth="1"/>
    <col min="2568" max="2816" width="9" style="187"/>
    <col min="2817" max="2817" width="15.125" style="187" customWidth="1"/>
    <col min="2818" max="2823" width="12.25" style="187" customWidth="1"/>
    <col min="2824" max="3072" width="9" style="187"/>
    <col min="3073" max="3073" width="15.125" style="187" customWidth="1"/>
    <col min="3074" max="3079" width="12.25" style="187" customWidth="1"/>
    <col min="3080" max="3328" width="9" style="187"/>
    <col min="3329" max="3329" width="15.125" style="187" customWidth="1"/>
    <col min="3330" max="3335" width="12.25" style="187" customWidth="1"/>
    <col min="3336" max="3584" width="9" style="187"/>
    <col min="3585" max="3585" width="15.125" style="187" customWidth="1"/>
    <col min="3586" max="3591" width="12.25" style="187" customWidth="1"/>
    <col min="3592" max="3840" width="9" style="187"/>
    <col min="3841" max="3841" width="15.125" style="187" customWidth="1"/>
    <col min="3842" max="3847" width="12.25" style="187" customWidth="1"/>
    <col min="3848" max="4096" width="9" style="187"/>
    <col min="4097" max="4097" width="15.125" style="187" customWidth="1"/>
    <col min="4098" max="4103" width="12.25" style="187" customWidth="1"/>
    <col min="4104" max="4352" width="9" style="187"/>
    <col min="4353" max="4353" width="15.125" style="187" customWidth="1"/>
    <col min="4354" max="4359" width="12.25" style="187" customWidth="1"/>
    <col min="4360" max="4608" width="9" style="187"/>
    <col min="4609" max="4609" width="15.125" style="187" customWidth="1"/>
    <col min="4610" max="4615" width="12.25" style="187" customWidth="1"/>
    <col min="4616" max="4864" width="9" style="187"/>
    <col min="4865" max="4865" width="15.125" style="187" customWidth="1"/>
    <col min="4866" max="4871" width="12.25" style="187" customWidth="1"/>
    <col min="4872" max="5120" width="9" style="187"/>
    <col min="5121" max="5121" width="15.125" style="187" customWidth="1"/>
    <col min="5122" max="5127" width="12.25" style="187" customWidth="1"/>
    <col min="5128" max="5376" width="9" style="187"/>
    <col min="5377" max="5377" width="15.125" style="187" customWidth="1"/>
    <col min="5378" max="5383" width="12.25" style="187" customWidth="1"/>
    <col min="5384" max="5632" width="9" style="187"/>
    <col min="5633" max="5633" width="15.125" style="187" customWidth="1"/>
    <col min="5634" max="5639" width="12.25" style="187" customWidth="1"/>
    <col min="5640" max="5888" width="9" style="187"/>
    <col min="5889" max="5889" width="15.125" style="187" customWidth="1"/>
    <col min="5890" max="5895" width="12.25" style="187" customWidth="1"/>
    <col min="5896" max="6144" width="9" style="187"/>
    <col min="6145" max="6145" width="15.125" style="187" customWidth="1"/>
    <col min="6146" max="6151" width="12.25" style="187" customWidth="1"/>
    <col min="6152" max="6400" width="9" style="187"/>
    <col min="6401" max="6401" width="15.125" style="187" customWidth="1"/>
    <col min="6402" max="6407" width="12.25" style="187" customWidth="1"/>
    <col min="6408" max="6656" width="9" style="187"/>
    <col min="6657" max="6657" width="15.125" style="187" customWidth="1"/>
    <col min="6658" max="6663" width="12.25" style="187" customWidth="1"/>
    <col min="6664" max="6912" width="9" style="187"/>
    <col min="6913" max="6913" width="15.125" style="187" customWidth="1"/>
    <col min="6914" max="6919" width="12.25" style="187" customWidth="1"/>
    <col min="6920" max="7168" width="9" style="187"/>
    <col min="7169" max="7169" width="15.125" style="187" customWidth="1"/>
    <col min="7170" max="7175" width="12.25" style="187" customWidth="1"/>
    <col min="7176" max="7424" width="9" style="187"/>
    <col min="7425" max="7425" width="15.125" style="187" customWidth="1"/>
    <col min="7426" max="7431" width="12.25" style="187" customWidth="1"/>
    <col min="7432" max="7680" width="9" style="187"/>
    <col min="7681" max="7681" width="15.125" style="187" customWidth="1"/>
    <col min="7682" max="7687" width="12.25" style="187" customWidth="1"/>
    <col min="7688" max="7936" width="9" style="187"/>
    <col min="7937" max="7937" width="15.125" style="187" customWidth="1"/>
    <col min="7938" max="7943" width="12.25" style="187" customWidth="1"/>
    <col min="7944" max="8192" width="9" style="187"/>
    <col min="8193" max="8193" width="15.125" style="187" customWidth="1"/>
    <col min="8194" max="8199" width="12.25" style="187" customWidth="1"/>
    <col min="8200" max="8448" width="9" style="187"/>
    <col min="8449" max="8449" width="15.125" style="187" customWidth="1"/>
    <col min="8450" max="8455" width="12.25" style="187" customWidth="1"/>
    <col min="8456" max="8704" width="9" style="187"/>
    <col min="8705" max="8705" width="15.125" style="187" customWidth="1"/>
    <col min="8706" max="8711" width="12.25" style="187" customWidth="1"/>
    <col min="8712" max="8960" width="9" style="187"/>
    <col min="8961" max="8961" width="15.125" style="187" customWidth="1"/>
    <col min="8962" max="8967" width="12.25" style="187" customWidth="1"/>
    <col min="8968" max="9216" width="9" style="187"/>
    <col min="9217" max="9217" width="15.125" style="187" customWidth="1"/>
    <col min="9218" max="9223" width="12.25" style="187" customWidth="1"/>
    <col min="9224" max="9472" width="9" style="187"/>
    <col min="9473" max="9473" width="15.125" style="187" customWidth="1"/>
    <col min="9474" max="9479" width="12.25" style="187" customWidth="1"/>
    <col min="9480" max="9728" width="9" style="187"/>
    <col min="9729" max="9729" width="15.125" style="187" customWidth="1"/>
    <col min="9730" max="9735" width="12.25" style="187" customWidth="1"/>
    <col min="9736" max="9984" width="9" style="187"/>
    <col min="9985" max="9985" width="15.125" style="187" customWidth="1"/>
    <col min="9986" max="9991" width="12.25" style="187" customWidth="1"/>
    <col min="9992" max="10240" width="9" style="187"/>
    <col min="10241" max="10241" width="15.125" style="187" customWidth="1"/>
    <col min="10242" max="10247" width="12.25" style="187" customWidth="1"/>
    <col min="10248" max="10496" width="9" style="187"/>
    <col min="10497" max="10497" width="15.125" style="187" customWidth="1"/>
    <col min="10498" max="10503" width="12.25" style="187" customWidth="1"/>
    <col min="10504" max="10752" width="9" style="187"/>
    <col min="10753" max="10753" width="15.125" style="187" customWidth="1"/>
    <col min="10754" max="10759" width="12.25" style="187" customWidth="1"/>
    <col min="10760" max="11008" width="9" style="187"/>
    <col min="11009" max="11009" width="15.125" style="187" customWidth="1"/>
    <col min="11010" max="11015" width="12.25" style="187" customWidth="1"/>
    <col min="11016" max="11264" width="9" style="187"/>
    <col min="11265" max="11265" width="15.125" style="187" customWidth="1"/>
    <col min="11266" max="11271" width="12.25" style="187" customWidth="1"/>
    <col min="11272" max="11520" width="9" style="187"/>
    <col min="11521" max="11521" width="15.125" style="187" customWidth="1"/>
    <col min="11522" max="11527" width="12.25" style="187" customWidth="1"/>
    <col min="11528" max="11776" width="9" style="187"/>
    <col min="11777" max="11777" width="15.125" style="187" customWidth="1"/>
    <col min="11778" max="11783" width="12.25" style="187" customWidth="1"/>
    <col min="11784" max="12032" width="9" style="187"/>
    <col min="12033" max="12033" width="15.125" style="187" customWidth="1"/>
    <col min="12034" max="12039" width="12.25" style="187" customWidth="1"/>
    <col min="12040" max="12288" width="9" style="187"/>
    <col min="12289" max="12289" width="15.125" style="187" customWidth="1"/>
    <col min="12290" max="12295" width="12.25" style="187" customWidth="1"/>
    <col min="12296" max="12544" width="9" style="187"/>
    <col min="12545" max="12545" width="15.125" style="187" customWidth="1"/>
    <col min="12546" max="12551" width="12.25" style="187" customWidth="1"/>
    <col min="12552" max="12800" width="9" style="187"/>
    <col min="12801" max="12801" width="15.125" style="187" customWidth="1"/>
    <col min="12802" max="12807" width="12.25" style="187" customWidth="1"/>
    <col min="12808" max="13056" width="9" style="187"/>
    <col min="13057" max="13057" width="15.125" style="187" customWidth="1"/>
    <col min="13058" max="13063" width="12.25" style="187" customWidth="1"/>
    <col min="13064" max="13312" width="9" style="187"/>
    <col min="13313" max="13313" width="15.125" style="187" customWidth="1"/>
    <col min="13314" max="13319" width="12.25" style="187" customWidth="1"/>
    <col min="13320" max="13568" width="9" style="187"/>
    <col min="13569" max="13569" width="15.125" style="187" customWidth="1"/>
    <col min="13570" max="13575" width="12.25" style="187" customWidth="1"/>
    <col min="13576" max="13824" width="9" style="187"/>
    <col min="13825" max="13825" width="15.125" style="187" customWidth="1"/>
    <col min="13826" max="13831" width="12.25" style="187" customWidth="1"/>
    <col min="13832" max="14080" width="9" style="187"/>
    <col min="14081" max="14081" width="15.125" style="187" customWidth="1"/>
    <col min="14082" max="14087" width="12.25" style="187" customWidth="1"/>
    <col min="14088" max="14336" width="9" style="187"/>
    <col min="14337" max="14337" width="15.125" style="187" customWidth="1"/>
    <col min="14338" max="14343" width="12.25" style="187" customWidth="1"/>
    <col min="14344" max="14592" width="9" style="187"/>
    <col min="14593" max="14593" width="15.125" style="187" customWidth="1"/>
    <col min="14594" max="14599" width="12.25" style="187" customWidth="1"/>
    <col min="14600" max="14848" width="9" style="187"/>
    <col min="14849" max="14849" width="15.125" style="187" customWidth="1"/>
    <col min="14850" max="14855" width="12.25" style="187" customWidth="1"/>
    <col min="14856" max="15104" width="9" style="187"/>
    <col min="15105" max="15105" width="15.125" style="187" customWidth="1"/>
    <col min="15106" max="15111" width="12.25" style="187" customWidth="1"/>
    <col min="15112" max="15360" width="9" style="187"/>
    <col min="15361" max="15361" width="15.125" style="187" customWidth="1"/>
    <col min="15362" max="15367" width="12.25" style="187" customWidth="1"/>
    <col min="15368" max="15616" width="9" style="187"/>
    <col min="15617" max="15617" width="15.125" style="187" customWidth="1"/>
    <col min="15618" max="15623" width="12.25" style="187" customWidth="1"/>
    <col min="15624" max="15872" width="9" style="187"/>
    <col min="15873" max="15873" width="15.125" style="187" customWidth="1"/>
    <col min="15874" max="15879" width="12.25" style="187" customWidth="1"/>
    <col min="15880" max="16128" width="9" style="187"/>
    <col min="16129" max="16129" width="15.125" style="187" customWidth="1"/>
    <col min="16130" max="16135" width="12.25" style="187" customWidth="1"/>
    <col min="16136" max="16384" width="9" style="187"/>
  </cols>
  <sheetData>
    <row r="1" spans="1:7">
      <c r="A1" s="533" t="s">
        <v>1430</v>
      </c>
      <c r="B1" s="533"/>
      <c r="C1" s="533"/>
    </row>
    <row r="2" spans="1:7" s="6" customFormat="1" ht="18.75" customHeight="1">
      <c r="A2" s="824"/>
      <c r="B2" s="824"/>
      <c r="C2" s="824"/>
      <c r="G2" s="10"/>
    </row>
    <row r="3" spans="1:7" s="6" customFormat="1" ht="18.75" customHeight="1">
      <c r="A3" s="1183" t="s">
        <v>1291</v>
      </c>
      <c r="B3" s="1164"/>
      <c r="C3" s="319" t="s">
        <v>1431</v>
      </c>
      <c r="D3" s="333" t="s">
        <v>47</v>
      </c>
      <c r="E3" s="333" t="s">
        <v>243</v>
      </c>
      <c r="F3" s="333" t="s">
        <v>244</v>
      </c>
      <c r="G3" s="334" t="s">
        <v>68</v>
      </c>
    </row>
    <row r="4" spans="1:7" s="6" customFormat="1" ht="18.75" customHeight="1">
      <c r="A4" s="1159" t="s">
        <v>1432</v>
      </c>
      <c r="B4" s="563" t="s">
        <v>1433</v>
      </c>
      <c r="C4" s="665">
        <v>4</v>
      </c>
      <c r="D4" s="313">
        <v>4</v>
      </c>
      <c r="E4" s="313">
        <v>4</v>
      </c>
      <c r="F4" s="313">
        <v>4</v>
      </c>
      <c r="G4" s="313">
        <v>4</v>
      </c>
    </row>
    <row r="5" spans="1:7" s="6" customFormat="1" ht="18.75" customHeight="1">
      <c r="A5" s="1160"/>
      <c r="B5" s="564" t="s">
        <v>1434</v>
      </c>
      <c r="C5" s="206">
        <v>1272</v>
      </c>
      <c r="D5" s="207">
        <v>1274</v>
      </c>
      <c r="E5" s="207">
        <v>1271</v>
      </c>
      <c r="F5" s="207">
        <v>1271</v>
      </c>
      <c r="G5" s="207">
        <v>1271</v>
      </c>
    </row>
    <row r="6" spans="1:7" s="6" customFormat="1" ht="18.75" customHeight="1">
      <c r="A6" s="1159" t="s">
        <v>1435</v>
      </c>
      <c r="B6" s="55" t="s">
        <v>1436</v>
      </c>
      <c r="C6" s="665">
        <v>31</v>
      </c>
      <c r="D6" s="313">
        <v>30</v>
      </c>
      <c r="E6" s="313">
        <v>29</v>
      </c>
      <c r="F6" s="313">
        <v>29</v>
      </c>
      <c r="G6" s="313">
        <v>28</v>
      </c>
    </row>
    <row r="7" spans="1:7" s="6" customFormat="1" ht="18.75" customHeight="1">
      <c r="A7" s="1159"/>
      <c r="B7" s="57" t="s">
        <v>1437</v>
      </c>
      <c r="C7" s="206">
        <v>9</v>
      </c>
      <c r="D7" s="207">
        <v>8</v>
      </c>
      <c r="E7" s="207">
        <v>7</v>
      </c>
      <c r="F7" s="207">
        <v>7</v>
      </c>
      <c r="G7" s="207">
        <v>6</v>
      </c>
    </row>
    <row r="8" spans="1:7" s="6" customFormat="1" ht="18.75" customHeight="1">
      <c r="A8" s="1159"/>
      <c r="B8" s="55" t="s">
        <v>1438</v>
      </c>
      <c r="C8" s="665">
        <v>22</v>
      </c>
      <c r="D8" s="313">
        <v>22</v>
      </c>
      <c r="E8" s="313">
        <v>22</v>
      </c>
      <c r="F8" s="313">
        <v>22</v>
      </c>
      <c r="G8" s="313">
        <v>22</v>
      </c>
    </row>
    <row r="9" spans="1:7" s="6" customFormat="1" ht="18.75" customHeight="1">
      <c r="A9" s="1159"/>
      <c r="B9" s="562" t="s">
        <v>1439</v>
      </c>
      <c r="C9" s="206">
        <v>139</v>
      </c>
      <c r="D9" s="207">
        <v>124</v>
      </c>
      <c r="E9" s="207">
        <v>105</v>
      </c>
      <c r="F9" s="207">
        <v>105</v>
      </c>
      <c r="G9" s="207">
        <v>102</v>
      </c>
    </row>
    <row r="10" spans="1:7" s="6" customFormat="1" ht="18.75" customHeight="1">
      <c r="A10" s="1320" t="s">
        <v>1440</v>
      </c>
      <c r="B10" s="1444"/>
      <c r="C10" s="558">
        <v>13</v>
      </c>
      <c r="D10" s="547">
        <v>13</v>
      </c>
      <c r="E10" s="547">
        <v>13</v>
      </c>
      <c r="F10" s="547">
        <v>13</v>
      </c>
      <c r="G10" s="547">
        <v>13</v>
      </c>
    </row>
    <row r="11" spans="1:7" s="6" customFormat="1" ht="18.75" customHeight="1">
      <c r="A11" s="1445" t="s">
        <v>1441</v>
      </c>
      <c r="B11" s="1445"/>
      <c r="C11" s="324"/>
      <c r="G11" s="10" t="s">
        <v>268</v>
      </c>
    </row>
  </sheetData>
  <mergeCells count="5">
    <mergeCell ref="A3:B3"/>
    <mergeCell ref="A4:A5"/>
    <mergeCell ref="A6:A9"/>
    <mergeCell ref="A10:B10"/>
    <mergeCell ref="A11:B11"/>
  </mergeCells>
  <phoneticPr fontId="2"/>
  <pageMargins left="0.39370078740157483" right="0.39370078740157483" top="0.98425196850393704" bottom="0.98425196850393704" header="0.51181102362204722" footer="0.5118110236220472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133</vt:i4>
      </vt:variant>
      <vt:variant>
        <vt:lpstr>名前付き一覧</vt:lpstr>
      </vt:variant>
      <vt:variant>
        <vt:i4>40</vt:i4>
      </vt:variant>
    </vt:vector>
  </HeadingPairs>
  <TitlesOfParts>
    <vt:vector size="173" baseType="lpstr">
      <vt:lpstr>表紙</vt:lpstr>
      <vt:lpstr>凡例</vt:lpstr>
      <vt:lpstr>目次</vt:lpstr>
      <vt:lpstr>目次 (2)</vt:lpstr>
      <vt:lpstr>目次 (3)</vt:lpstr>
      <vt:lpstr>目次 (4)</vt:lpstr>
      <vt:lpstr>目次 (5)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55</vt:lpstr>
      <vt:lpstr>56</vt:lpstr>
      <vt:lpstr>57</vt:lpstr>
      <vt:lpstr>58</vt:lpstr>
      <vt:lpstr>59</vt:lpstr>
      <vt:lpstr>60</vt:lpstr>
      <vt:lpstr>61</vt:lpstr>
      <vt:lpstr>62</vt:lpstr>
      <vt:lpstr>63</vt:lpstr>
      <vt:lpstr>64</vt:lpstr>
      <vt:lpstr>65</vt:lpstr>
      <vt:lpstr>66</vt:lpstr>
      <vt:lpstr>67</vt:lpstr>
      <vt:lpstr>68</vt:lpstr>
      <vt:lpstr>69</vt:lpstr>
      <vt:lpstr>70</vt:lpstr>
      <vt:lpstr>71</vt:lpstr>
      <vt:lpstr>72</vt:lpstr>
      <vt:lpstr>73</vt:lpstr>
      <vt:lpstr>74</vt:lpstr>
      <vt:lpstr>75</vt:lpstr>
      <vt:lpstr>76</vt:lpstr>
      <vt:lpstr>77</vt:lpstr>
      <vt:lpstr>78</vt:lpstr>
      <vt:lpstr>79</vt:lpstr>
      <vt:lpstr>80</vt:lpstr>
      <vt:lpstr>81</vt:lpstr>
      <vt:lpstr>82</vt:lpstr>
      <vt:lpstr>83</vt:lpstr>
      <vt:lpstr>84</vt:lpstr>
      <vt:lpstr>85</vt:lpstr>
      <vt:lpstr>86</vt:lpstr>
      <vt:lpstr>87</vt:lpstr>
      <vt:lpstr>88</vt:lpstr>
      <vt:lpstr>89</vt:lpstr>
      <vt:lpstr>90</vt:lpstr>
      <vt:lpstr>91</vt:lpstr>
      <vt:lpstr>92</vt:lpstr>
      <vt:lpstr>93</vt:lpstr>
      <vt:lpstr>94</vt:lpstr>
      <vt:lpstr>95</vt:lpstr>
      <vt:lpstr>96</vt:lpstr>
      <vt:lpstr>97</vt:lpstr>
      <vt:lpstr>98</vt:lpstr>
      <vt:lpstr>99</vt:lpstr>
      <vt:lpstr>100</vt:lpstr>
      <vt:lpstr>101</vt:lpstr>
      <vt:lpstr>102</vt:lpstr>
      <vt:lpstr>103</vt:lpstr>
      <vt:lpstr>104</vt:lpstr>
      <vt:lpstr>105</vt:lpstr>
      <vt:lpstr>106</vt:lpstr>
      <vt:lpstr>107</vt:lpstr>
      <vt:lpstr>108</vt:lpstr>
      <vt:lpstr>109</vt:lpstr>
      <vt:lpstr>110</vt:lpstr>
      <vt:lpstr>111</vt:lpstr>
      <vt:lpstr>112</vt:lpstr>
      <vt:lpstr>113</vt:lpstr>
      <vt:lpstr>114</vt:lpstr>
      <vt:lpstr>115</vt:lpstr>
      <vt:lpstr>116</vt:lpstr>
      <vt:lpstr>117</vt:lpstr>
      <vt:lpstr>118</vt:lpstr>
      <vt:lpstr>119</vt:lpstr>
      <vt:lpstr>120</vt:lpstr>
      <vt:lpstr>121</vt:lpstr>
      <vt:lpstr>122</vt:lpstr>
      <vt:lpstr>123</vt:lpstr>
      <vt:lpstr>124</vt:lpstr>
      <vt:lpstr>125</vt:lpstr>
      <vt:lpstr>126</vt:lpstr>
      <vt:lpstr>Hyoutou</vt:lpstr>
      <vt:lpstr>'105'!Print_Area</vt:lpstr>
      <vt:lpstr>'117'!Print_Area</vt:lpstr>
      <vt:lpstr>'118'!Print_Area</vt:lpstr>
      <vt:lpstr>'119'!Print_Area</vt:lpstr>
      <vt:lpstr>'120'!Print_Area</vt:lpstr>
      <vt:lpstr>'121'!Print_Area</vt:lpstr>
      <vt:lpstr>'13'!Print_Area</vt:lpstr>
      <vt:lpstr>'15'!Print_Area</vt:lpstr>
      <vt:lpstr>'16'!Print_Area</vt:lpstr>
      <vt:lpstr>'18'!Print_Area</vt:lpstr>
      <vt:lpstr>'21'!Print_Area</vt:lpstr>
      <vt:lpstr>'23'!Print_Area</vt:lpstr>
      <vt:lpstr>'24'!Print_Area</vt:lpstr>
      <vt:lpstr>'25'!Print_Area</vt:lpstr>
      <vt:lpstr>'26'!Print_Area</vt:lpstr>
      <vt:lpstr>'27'!Print_Area</vt:lpstr>
      <vt:lpstr>'28'!Print_Area</vt:lpstr>
      <vt:lpstr>'32'!Print_Area</vt:lpstr>
      <vt:lpstr>'33'!Print_Area</vt:lpstr>
      <vt:lpstr>'35'!Print_Area</vt:lpstr>
      <vt:lpstr>'36'!Print_Area</vt:lpstr>
      <vt:lpstr>'37'!Print_Area</vt:lpstr>
      <vt:lpstr>'52'!Print_Area</vt:lpstr>
      <vt:lpstr>'59'!Print_Area</vt:lpstr>
      <vt:lpstr>'63'!Print_Area</vt:lpstr>
      <vt:lpstr>'65'!Print_Area</vt:lpstr>
      <vt:lpstr>'67'!Print_Area</vt:lpstr>
      <vt:lpstr>'77'!Print_Area</vt:lpstr>
      <vt:lpstr>'91'!Print_Area</vt:lpstr>
      <vt:lpstr>'94'!Print_Area</vt:lpstr>
      <vt:lpstr>表紙!Print_Area</vt:lpstr>
      <vt:lpstr>凡例!Print_Area</vt:lpstr>
      <vt:lpstr>目次!Print_Area</vt:lpstr>
      <vt:lpstr>'目次 (2)'!Print_Area</vt:lpstr>
      <vt:lpstr>'目次 (3)'!Print_Area</vt:lpstr>
      <vt:lpstr>'目次 (4)'!Print_Area</vt:lpstr>
      <vt:lpstr>'目次 (5)'!Print_Area</vt:lpstr>
      <vt:lpstr>'52'!Print_Titles</vt:lpstr>
      <vt:lpstr>Title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2022-04-27T08:29:48Z</dcterms:modified>
</cp:coreProperties>
</file>