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産業建設部\上下水道課\料金係\料金関係\料金表\R7基本料金絶対賦課\"/>
    </mc:Choice>
  </mc:AlternateContent>
  <xr:revisionPtr revIDLastSave="0" documentId="13_ncr:1_{39C725FF-E139-4066-9F06-743EE8084010}" xr6:coauthVersionLast="47" xr6:coauthVersionMax="47" xr10:uidLastSave="{00000000-0000-0000-0000-000000000000}"/>
  <bookViews>
    <workbookView xWindow="-110" yWindow="-16310" windowWidth="29020" windowHeight="15700" tabRatio="756" activeTab="3" xr2:uid="{00000000-000D-0000-FFFF-FFFF00000000}"/>
  </bookViews>
  <sheets>
    <sheet name="一般用(口径20mm以下)" sheetId="10" r:id="rId1"/>
    <sheet name="一般用(口径25mm以上)" sheetId="11" r:id="rId2"/>
    <sheet name="官公署用" sheetId="12" r:id="rId3"/>
    <sheet name="共同住宅用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1" l="1"/>
  <c r="E10" i="12"/>
  <c r="G10" i="15"/>
  <c r="F15" i="15"/>
  <c r="D16" i="15" s="1"/>
  <c r="G16" i="15" s="1"/>
  <c r="F14" i="15"/>
  <c r="D15" i="15" s="1"/>
  <c r="F13" i="15"/>
  <c r="D14" i="15" s="1"/>
  <c r="F12" i="15"/>
  <c r="D13" i="15" s="1"/>
  <c r="F11" i="15"/>
  <c r="D12" i="15" s="1"/>
  <c r="G14" i="15" l="1"/>
  <c r="G15" i="15"/>
  <c r="G13" i="15"/>
  <c r="G12" i="15"/>
  <c r="G11" i="15"/>
  <c r="G17" i="15" l="1"/>
  <c r="G18" i="15" s="1"/>
  <c r="G19" i="15" s="1"/>
  <c r="G20" i="15" s="1"/>
  <c r="E10" i="10"/>
  <c r="E11" i="10"/>
  <c r="E16" i="11"/>
  <c r="E13" i="12" l="1"/>
  <c r="E12" i="12"/>
  <c r="E11" i="12"/>
  <c r="E15" i="11" l="1"/>
  <c r="E14" i="11"/>
  <c r="E13" i="11"/>
  <c r="E12" i="11"/>
  <c r="E11" i="11"/>
  <c r="E16" i="10"/>
  <c r="E15" i="10"/>
  <c r="E14" i="10"/>
  <c r="E13" i="10"/>
  <c r="E12" i="10"/>
  <c r="E14" i="12" l="1"/>
  <c r="E15" i="12" s="1"/>
  <c r="E17" i="10"/>
  <c r="E18" i="10" s="1"/>
  <c r="E17" i="11"/>
  <c r="E18" i="11" s="1"/>
  <c r="E19" i="10" l="1"/>
  <c r="E20" i="10" s="1"/>
  <c r="E16" i="12"/>
  <c r="E17" i="12" s="1"/>
  <c r="E19" i="11"/>
  <c r="E20" i="11" s="1"/>
</calcChain>
</file>

<file path=xl/sharedStrings.xml><?xml version="1.0" encoding="utf-8"?>
<sst xmlns="http://schemas.openxmlformats.org/spreadsheetml/2006/main" count="183" uniqueCount="61">
  <si>
    <t>口径
(mm)</t>
  </si>
  <si>
    <t>単価
（円）</t>
  </si>
  <si>
    <t>第1段</t>
    <rPh sb="0" eb="1">
      <t>ダイ</t>
    </rPh>
    <rPh sb="2" eb="3">
      <t>ダン</t>
    </rPh>
    <phoneticPr fontId="2"/>
  </si>
  <si>
    <t>第2段</t>
    <rPh sb="0" eb="1">
      <t>ダイ</t>
    </rPh>
    <rPh sb="2" eb="3">
      <t>ダン</t>
    </rPh>
    <phoneticPr fontId="2"/>
  </si>
  <si>
    <t>第3段</t>
    <rPh sb="0" eb="1">
      <t>ダイ</t>
    </rPh>
    <rPh sb="2" eb="3">
      <t>ダン</t>
    </rPh>
    <phoneticPr fontId="2"/>
  </si>
  <si>
    <t>第4段</t>
    <rPh sb="0" eb="1">
      <t>ダイ</t>
    </rPh>
    <rPh sb="2" eb="3">
      <t>ダン</t>
    </rPh>
    <phoneticPr fontId="2"/>
  </si>
  <si>
    <t>第5段</t>
    <rPh sb="0" eb="1">
      <t>ダイ</t>
    </rPh>
    <rPh sb="2" eb="3">
      <t>ダン</t>
    </rPh>
    <phoneticPr fontId="2"/>
  </si>
  <si>
    <t>13～20mm</t>
  </si>
  <si>
    <t>第6段</t>
    <rPh sb="0" eb="1">
      <t>ダイ</t>
    </rPh>
    <rPh sb="2" eb="3">
      <t>ダン</t>
    </rPh>
    <phoneticPr fontId="2"/>
  </si>
  <si>
    <t>段階</t>
    <rPh sb="0" eb="2">
      <t>ダンカイ</t>
    </rPh>
    <phoneticPr fontId="2"/>
  </si>
  <si>
    <t>使用水量</t>
    <rPh sb="0" eb="2">
      <t>シヨウ</t>
    </rPh>
    <rPh sb="2" eb="4">
      <t>スイリョウ</t>
    </rPh>
    <phoneticPr fontId="2"/>
  </si>
  <si>
    <t>単価</t>
    <rPh sb="0" eb="2">
      <t>タンカ</t>
    </rPh>
    <phoneticPr fontId="2"/>
  </si>
  <si>
    <t>①</t>
    <phoneticPr fontId="2"/>
  </si>
  <si>
    <t>②</t>
    <phoneticPr fontId="2"/>
  </si>
  <si>
    <t>水道料金（税込み）</t>
    <rPh sb="0" eb="2">
      <t>スイドウ</t>
    </rPh>
    <rPh sb="2" eb="4">
      <t>リョウキン</t>
    </rPh>
    <rPh sb="5" eb="7">
      <t>ゼイコ</t>
    </rPh>
    <phoneticPr fontId="2"/>
  </si>
  <si>
    <t>①＋②＝Ａ</t>
    <phoneticPr fontId="2"/>
  </si>
  <si>
    <t>Ｂ</t>
    <phoneticPr fontId="2"/>
  </si>
  <si>
    <t>水道料金（税抜き）</t>
    <rPh sb="0" eb="2">
      <t>スイドウ</t>
    </rPh>
    <rPh sb="2" eb="4">
      <t>リョウキン</t>
    </rPh>
    <rPh sb="5" eb="6">
      <t>ゼイ</t>
    </rPh>
    <rPh sb="6" eb="7">
      <t>ヌ</t>
    </rPh>
    <phoneticPr fontId="2"/>
  </si>
  <si>
    <t xml:space="preserve">超過料金
</t>
    <phoneticPr fontId="2"/>
  </si>
  <si>
    <t>基本料金　</t>
    <rPh sb="0" eb="2">
      <t>キホン</t>
    </rPh>
    <rPh sb="2" eb="4">
      <t>リョウキン</t>
    </rPh>
    <phoneticPr fontId="2"/>
  </si>
  <si>
    <t>消費税　</t>
    <rPh sb="0" eb="3">
      <t>ショウヒゼイ</t>
    </rPh>
    <phoneticPr fontId="2"/>
  </si>
  <si>
    <t>口径（mm）</t>
    <rPh sb="0" eb="2">
      <t>コウケイ</t>
    </rPh>
    <phoneticPr fontId="2"/>
  </si>
  <si>
    <t>使用量(㎥)</t>
    <rPh sb="0" eb="2">
      <t>シヨウ</t>
    </rPh>
    <rPh sb="2" eb="3">
      <t>リョウ</t>
    </rPh>
    <phoneticPr fontId="2"/>
  </si>
  <si>
    <t>←任意の水量を入力</t>
    <rPh sb="1" eb="3">
      <t>ニンイ</t>
    </rPh>
    <rPh sb="4" eb="6">
      <t>スイリョウ</t>
    </rPh>
    <rPh sb="7" eb="9">
      <t>ニュウリョク</t>
    </rPh>
    <phoneticPr fontId="2"/>
  </si>
  <si>
    <t>←プルダウンで選択</t>
    <rPh sb="7" eb="9">
      <t>センタク</t>
    </rPh>
    <phoneticPr fontId="2"/>
  </si>
  <si>
    <r>
      <t>基本料金</t>
    </r>
    <r>
      <rPr>
        <sz val="9"/>
        <color theme="1"/>
        <rFont val="ＭＳ 明朝"/>
        <family val="1"/>
        <charset val="128"/>
      </rPr>
      <t>(月額、税抜き)</t>
    </r>
    <rPh sb="5" eb="6">
      <t>ツキ</t>
    </rPh>
    <rPh sb="6" eb="7">
      <t>ガク</t>
    </rPh>
    <rPh sb="8" eb="9">
      <t>ゼイ</t>
    </rPh>
    <rPh sb="9" eb="10">
      <t>ヌ</t>
    </rPh>
    <phoneticPr fontId="2"/>
  </si>
  <si>
    <t>25mm以上</t>
    <phoneticPr fontId="2"/>
  </si>
  <si>
    <t>13～75mm</t>
    <phoneticPr fontId="2"/>
  </si>
  <si>
    <t>Ａ＋Ｂ（１０円未満切捨て）</t>
    <rPh sb="6" eb="7">
      <t>エン</t>
    </rPh>
    <rPh sb="7" eb="9">
      <t>ミマン</t>
    </rPh>
    <rPh sb="9" eb="11">
      <t>キリス</t>
    </rPh>
    <phoneticPr fontId="2"/>
  </si>
  <si>
    <t xml:space="preserve">従量料金
</t>
    <rPh sb="0" eb="2">
      <t>ジュウリョウ</t>
    </rPh>
    <rPh sb="2" eb="4">
      <t>リョウキン</t>
    </rPh>
    <phoneticPr fontId="2"/>
  </si>
  <si>
    <t>消費税10％</t>
    <rPh sb="0" eb="3">
      <t>ショウヒゼイ</t>
    </rPh>
    <phoneticPr fontId="2"/>
  </si>
  <si>
    <t>101㎥～　</t>
    <phoneticPr fontId="2"/>
  </si>
  <si>
    <t>61㎥～80㎥</t>
    <phoneticPr fontId="2"/>
  </si>
  <si>
    <t>81㎥～100㎥</t>
    <phoneticPr fontId="2"/>
  </si>
  <si>
    <t>41㎥～60㎥</t>
    <phoneticPr fontId="2"/>
  </si>
  <si>
    <t>21㎥～40㎥</t>
    <phoneticPr fontId="2"/>
  </si>
  <si>
    <t>1㎥～20㎥</t>
    <phoneticPr fontId="2"/>
  </si>
  <si>
    <t>1㎥～200㎥</t>
    <phoneticPr fontId="2"/>
  </si>
  <si>
    <t>単価（円）</t>
    <rPh sb="0" eb="2">
      <t>タンカ</t>
    </rPh>
    <rPh sb="3" eb="4">
      <t>エン</t>
    </rPh>
    <phoneticPr fontId="2"/>
  </si>
  <si>
    <t>201㎥～2000㎥</t>
    <phoneticPr fontId="2"/>
  </si>
  <si>
    <t>2001㎥～</t>
    <phoneticPr fontId="2"/>
  </si>
  <si>
    <t>1㎥～100㎥</t>
    <phoneticPr fontId="2"/>
  </si>
  <si>
    <t>101㎥～1000㎥</t>
    <phoneticPr fontId="2"/>
  </si>
  <si>
    <t>1001㎥～</t>
    <phoneticPr fontId="2"/>
  </si>
  <si>
    <r>
      <t>従量料金</t>
    </r>
    <r>
      <rPr>
        <sz val="9"/>
        <color theme="1"/>
        <rFont val="ＭＳ 明朝"/>
        <family val="1"/>
        <charset val="128"/>
      </rPr>
      <t>(月額、税抜き)</t>
    </r>
    <rPh sb="0" eb="2">
      <t>ジュウリョウ</t>
    </rPh>
    <phoneticPr fontId="2"/>
  </si>
  <si>
    <t>1㎥～10㎥</t>
    <phoneticPr fontId="2"/>
  </si>
  <si>
    <t>11㎥～20㎥</t>
    <phoneticPr fontId="2"/>
  </si>
  <si>
    <t>21㎥～30㎥</t>
    <phoneticPr fontId="2"/>
  </si>
  <si>
    <t>31㎥～40㎥</t>
    <phoneticPr fontId="2"/>
  </si>
  <si>
    <t>41㎥～50㎥</t>
    <phoneticPr fontId="2"/>
  </si>
  <si>
    <t>51㎥～　</t>
    <phoneticPr fontId="2"/>
  </si>
  <si>
    <t>入居戸数</t>
    <rPh sb="0" eb="2">
      <t>ニュウキョ</t>
    </rPh>
    <rPh sb="2" eb="4">
      <t>コスウ</t>
    </rPh>
    <phoneticPr fontId="2"/>
  </si>
  <si>
    <t>←入居戸数を入力</t>
    <rPh sb="1" eb="3">
      <t>ニュウキョ</t>
    </rPh>
    <rPh sb="3" eb="5">
      <t>コスウ</t>
    </rPh>
    <rPh sb="6" eb="8">
      <t>ニュウリョク</t>
    </rPh>
    <phoneticPr fontId="2"/>
  </si>
  <si>
    <t>～</t>
    <phoneticPr fontId="2"/>
  </si>
  <si>
    <t>東温市水道料金試算シート　（共同住宅用）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キョウドウ</t>
    </rPh>
    <rPh sb="16" eb="19">
      <t>ジュウタクヨウ</t>
    </rPh>
    <phoneticPr fontId="2"/>
  </si>
  <si>
    <t>東温市水道料金試算シート（官公署用）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3" eb="15">
      <t>カンコウ</t>
    </rPh>
    <rPh sb="15" eb="16">
      <t>ショ</t>
    </rPh>
    <rPh sb="16" eb="17">
      <t>ヨウ</t>
    </rPh>
    <phoneticPr fontId="2"/>
  </si>
  <si>
    <t>東温市水道料金試算シート　（口径25mm以上）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rPh sb="20" eb="22">
      <t>イジョウ</t>
    </rPh>
    <phoneticPr fontId="2"/>
  </si>
  <si>
    <t>東温市水道料金試算シート　（口径13mm～20mm）</t>
    <rPh sb="0" eb="2">
      <t>トウオン</t>
    </rPh>
    <rPh sb="2" eb="3">
      <t>シ</t>
    </rPh>
    <rPh sb="3" eb="5">
      <t>スイドウ</t>
    </rPh>
    <rPh sb="5" eb="7">
      <t>リョウキン</t>
    </rPh>
    <rPh sb="7" eb="9">
      <t>シサン</t>
    </rPh>
    <rPh sb="14" eb="16">
      <t>コウケイ</t>
    </rPh>
    <phoneticPr fontId="2"/>
  </si>
  <si>
    <t>１か月単価（円）</t>
    <rPh sb="2" eb="3">
      <t>ゲツ</t>
    </rPh>
    <phoneticPr fontId="2"/>
  </si>
  <si>
    <t>2か月分</t>
    <rPh sb="2" eb="3">
      <t>ゲツ</t>
    </rPh>
    <rPh sb="3" eb="4">
      <t>フン</t>
    </rPh>
    <phoneticPr fontId="2"/>
  </si>
  <si>
    <t>←使用水量を入力</t>
    <rPh sb="1" eb="3">
      <t>シヨウ</t>
    </rPh>
    <rPh sb="3" eb="5">
      <t>スイリョウ</t>
    </rPh>
    <rPh sb="6" eb="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</si>
</sst>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&quot;円&quot;;[Red]\-#,##0"/>
    <numFmt numFmtId="178" formatCode="General&quot;㎥&quot;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b/>
      <sz val="1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7" fillId="0" borderId="0"/>
  </cellStyleXfs>
  <cellXfs count="106">
    <xf numFmtId="0" fontId="0" fillId="0" borderId="0" xfId="0">
      <alignment vertical="center"/>
    </xf>
    <xf numFmtId="176" fontId="6" fillId="0" borderId="4" xfId="6" applyNumberFormat="1" applyFont="1" applyFill="1" applyBorder="1" applyAlignme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4" xfId="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38" fontId="0" fillId="0" borderId="4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0" fillId="0" borderId="0" xfId="0" applyNumberForma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9" fontId="0" fillId="0" borderId="14" xfId="2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9" fontId="0" fillId="0" borderId="12" xfId="2" applyFont="1" applyFill="1" applyBorder="1" applyAlignment="1" applyProtection="1">
      <alignment horizontal="right" vertical="center"/>
      <protection locked="0" hidden="1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177" fontId="0" fillId="0" borderId="4" xfId="1" applyNumberFormat="1" applyFont="1" applyBorder="1">
      <alignment vertical="center"/>
    </xf>
    <xf numFmtId="177" fontId="0" fillId="0" borderId="2" xfId="1" applyNumberFormat="1" applyFont="1" applyBorder="1">
      <alignment vertical="center"/>
    </xf>
    <xf numFmtId="177" fontId="0" fillId="0" borderId="10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7" fontId="0" fillId="0" borderId="7" xfId="1" applyNumberFormat="1" applyFont="1" applyBorder="1">
      <alignment vertical="center"/>
    </xf>
    <xf numFmtId="177" fontId="0" fillId="0" borderId="7" xfId="1" applyNumberFormat="1" applyFont="1" applyBorder="1" applyAlignment="1">
      <alignment vertical="center"/>
    </xf>
    <xf numFmtId="177" fontId="0" fillId="0" borderId="3" xfId="1" applyNumberFormat="1" applyFont="1" applyBorder="1">
      <alignment vertical="center"/>
    </xf>
    <xf numFmtId="177" fontId="9" fillId="2" borderId="18" xfId="1" applyNumberFormat="1" applyFont="1" applyFill="1" applyBorder="1" applyAlignment="1">
      <alignment vertical="center" shrinkToFi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38" fontId="11" fillId="3" borderId="4" xfId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left" vertical="center"/>
    </xf>
    <xf numFmtId="177" fontId="0" fillId="0" borderId="7" xfId="1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9" fontId="0" fillId="0" borderId="12" xfId="2" applyFont="1" applyFill="1" applyBorder="1" applyAlignment="1" applyProtection="1">
      <alignment horizontal="right" vertical="center"/>
      <protection locked="0"/>
    </xf>
    <xf numFmtId="9" fontId="0" fillId="0" borderId="14" xfId="2" applyFont="1" applyFill="1" applyBorder="1" applyAlignment="1">
      <alignment horizontal="left" vertical="center"/>
    </xf>
    <xf numFmtId="177" fontId="0" fillId="0" borderId="3" xfId="1" applyNumberFormat="1" applyFont="1" applyFill="1" applyBorder="1">
      <alignment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0" fontId="0" fillId="0" borderId="11" xfId="0" applyFill="1" applyBorder="1">
      <alignment vertical="center"/>
    </xf>
    <xf numFmtId="177" fontId="0" fillId="0" borderId="10" xfId="1" applyNumberFormat="1" applyFont="1" applyFill="1" applyBorder="1">
      <alignment vertical="center"/>
    </xf>
    <xf numFmtId="0" fontId="0" fillId="0" borderId="10" xfId="0" applyFill="1" applyBorder="1">
      <alignment vertical="center"/>
    </xf>
    <xf numFmtId="177" fontId="0" fillId="0" borderId="1" xfId="1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177" fontId="0" fillId="0" borderId="7" xfId="1" applyNumberFormat="1" applyFon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7" xfId="0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9" fontId="0" fillId="0" borderId="12" xfId="2" applyFont="1" applyBorder="1" applyAlignment="1">
      <alignment horizontal="left" vertical="center"/>
    </xf>
    <xf numFmtId="9" fontId="0" fillId="0" borderId="20" xfId="2" applyFont="1" applyBorder="1" applyAlignment="1">
      <alignment horizontal="left" vertical="center"/>
    </xf>
    <xf numFmtId="178" fontId="5" fillId="0" borderId="5" xfId="0" applyNumberFormat="1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178" fontId="5" fillId="0" borderId="7" xfId="0" applyNumberFormat="1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3" fillId="0" borderId="0" xfId="0" applyFont="1" applyAlignment="1">
      <alignment horizontal="right" vertical="center"/>
    </xf>
    <xf numFmtId="38" fontId="0" fillId="0" borderId="4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38" fontId="5" fillId="0" borderId="5" xfId="1" applyFont="1" applyFill="1" applyBorder="1">
      <alignment vertical="center"/>
    </xf>
    <xf numFmtId="38" fontId="5" fillId="0" borderId="7" xfId="1" applyFont="1" applyFill="1" applyBorder="1">
      <alignment vertical="center"/>
    </xf>
    <xf numFmtId="176" fontId="6" fillId="0" borderId="4" xfId="6" applyNumberFormat="1" applyFont="1" applyFill="1" applyBorder="1" applyAlignment="1">
      <alignment horizontal="center" vertical="center"/>
    </xf>
    <xf numFmtId="3" fontId="11" fillId="3" borderId="4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</cellXfs>
  <cellStyles count="9">
    <cellStyle name="パーセント" xfId="2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  <cellStyle name="標準 2 2" xfId="7" xr:uid="{00000000-0005-0000-0000-000006000000}"/>
    <cellStyle name="標準 2 3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2</xdr:row>
      <xdr:rowOff>100853</xdr:rowOff>
    </xdr:from>
    <xdr:to>
      <xdr:col>4</xdr:col>
      <xdr:colOff>523501</xdr:colOff>
      <xdr:row>5</xdr:row>
      <xdr:rowOff>216083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41" y="739588"/>
          <a:ext cx="4344707" cy="888436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1</xdr:row>
      <xdr:rowOff>33618</xdr:rowOff>
    </xdr:from>
    <xdr:to>
      <xdr:col>4</xdr:col>
      <xdr:colOff>515470</xdr:colOff>
      <xdr:row>5</xdr:row>
      <xdr:rowOff>212909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235" y="414618"/>
          <a:ext cx="4347882" cy="1165409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47999</xdr:colOff>
      <xdr:row>1</xdr:row>
      <xdr:rowOff>224118</xdr:rowOff>
    </xdr:from>
    <xdr:to>
      <xdr:col>4</xdr:col>
      <xdr:colOff>493059</xdr:colOff>
      <xdr:row>5</xdr:row>
      <xdr:rowOff>198527</xdr:rowOff>
    </xdr:to>
    <xdr:sp macro="" textlink="">
      <xdr:nvSpPr>
        <xdr:cNvPr id="4" name="下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7999" y="605118"/>
          <a:ext cx="4344707" cy="1005350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水道メーターの口径と使用水量（２か月分）を入力してください。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1</xdr:row>
      <xdr:rowOff>67235</xdr:rowOff>
    </xdr:from>
    <xdr:to>
      <xdr:col>5</xdr:col>
      <xdr:colOff>635561</xdr:colOff>
      <xdr:row>5</xdr:row>
      <xdr:rowOff>198528</xdr:rowOff>
    </xdr:to>
    <xdr:sp macro=""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442" y="448235"/>
          <a:ext cx="4344707" cy="1162234"/>
        </a:xfrm>
        <a:prstGeom prst="downArrowCallout">
          <a:avLst>
            <a:gd name="adj1" fmla="val 14843"/>
            <a:gd name="adj2" fmla="val 20293"/>
            <a:gd name="adj3" fmla="val 21242"/>
            <a:gd name="adj4" fmla="val 6497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使用水量（２か月分）と入居戸数を入力してください。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Q35"/>
  <sheetViews>
    <sheetView zoomScale="85" zoomScaleNormal="85" workbookViewId="0">
      <selection activeCell="D8" sqref="D7:F8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5" width="14" style="2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1" t="s">
        <v>57</v>
      </c>
      <c r="B1" s="81"/>
      <c r="C1" s="81"/>
      <c r="D1" s="81"/>
      <c r="E1" s="81"/>
      <c r="F1" s="81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59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  <c r="F4" s="79"/>
    </row>
    <row r="5" spans="1:17" ht="20.149999999999999" customHeight="1" x14ac:dyDescent="0.2"/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20</v>
      </c>
      <c r="D7" s="104" t="s">
        <v>24</v>
      </c>
      <c r="E7" s="105"/>
      <c r="F7" s="103"/>
    </row>
    <row r="8" spans="1:17" ht="20.149999999999999" customHeight="1" x14ac:dyDescent="0.2">
      <c r="B8" s="4" t="s">
        <v>22</v>
      </c>
      <c r="C8" s="101">
        <v>0</v>
      </c>
      <c r="D8" s="104" t="s">
        <v>60</v>
      </c>
      <c r="E8" s="105"/>
      <c r="F8" s="103"/>
    </row>
    <row r="9" spans="1:17" ht="10" customHeight="1" x14ac:dyDescent="0.2"/>
    <row r="10" spans="1:17" ht="20.149999999999999" customHeight="1" x14ac:dyDescent="0.2">
      <c r="B10" s="84" t="s">
        <v>19</v>
      </c>
      <c r="C10" s="85"/>
      <c r="D10" s="86"/>
      <c r="E10" s="37">
        <f>VLOOKUP(C7,B25:C26,2)*2</f>
        <v>1600</v>
      </c>
      <c r="F10" s="3" t="s">
        <v>12</v>
      </c>
    </row>
    <row r="11" spans="1:17" ht="20.149999999999999" customHeight="1" x14ac:dyDescent="0.2">
      <c r="B11" s="87" t="s">
        <v>29</v>
      </c>
      <c r="C11" s="8" t="s">
        <v>2</v>
      </c>
      <c r="D11" s="26" t="s">
        <v>36</v>
      </c>
      <c r="E11" s="38">
        <f>IF(C8&lt;21,C8*D30,20*D30)</f>
        <v>0</v>
      </c>
      <c r="F11" s="14"/>
    </row>
    <row r="12" spans="1:17" ht="20.149999999999999" customHeight="1" x14ac:dyDescent="0.2">
      <c r="B12" s="88"/>
      <c r="C12" s="9" t="s">
        <v>3</v>
      </c>
      <c r="D12" s="27" t="s">
        <v>35</v>
      </c>
      <c r="E12" s="39">
        <f>IF(C8&lt;21,0,IF(C8&lt;41,(C8-20)*D31,20*D31))</f>
        <v>0</v>
      </c>
      <c r="F12" s="10"/>
    </row>
    <row r="13" spans="1:17" ht="20.149999999999999" customHeight="1" x14ac:dyDescent="0.2">
      <c r="B13" s="88"/>
      <c r="C13" s="9" t="s">
        <v>4</v>
      </c>
      <c r="D13" s="28" t="s">
        <v>34</v>
      </c>
      <c r="E13" s="39">
        <f>IF(C8&lt;41,0,IF(C8&lt;61,(C8-40)*D32,20*D32))</f>
        <v>0</v>
      </c>
      <c r="F13" s="10"/>
      <c r="I13" s="102">
        <v>0</v>
      </c>
    </row>
    <row r="14" spans="1:17" ht="20.149999999999999" customHeight="1" x14ac:dyDescent="0.2">
      <c r="B14" s="88"/>
      <c r="C14" s="9" t="s">
        <v>5</v>
      </c>
      <c r="D14" s="16" t="s">
        <v>32</v>
      </c>
      <c r="E14" s="39">
        <f>IF(C8&lt;61,0,IF(C8&lt;81,(C8-60)*D33,20*D33))</f>
        <v>0</v>
      </c>
      <c r="F14" s="10"/>
    </row>
    <row r="15" spans="1:17" ht="20.149999999999999" customHeight="1" x14ac:dyDescent="0.2">
      <c r="B15" s="88"/>
      <c r="C15" s="9" t="s">
        <v>6</v>
      </c>
      <c r="D15" s="16" t="s">
        <v>33</v>
      </c>
      <c r="E15" s="39">
        <f>IF(C8&lt;81,0,IF(C8&lt;101,(C8-80)*D34,20*D34))</f>
        <v>0</v>
      </c>
      <c r="F15" s="10"/>
    </row>
    <row r="16" spans="1:17" ht="20.149999999999999" customHeight="1" x14ac:dyDescent="0.2">
      <c r="B16" s="88"/>
      <c r="C16" s="6" t="s">
        <v>8</v>
      </c>
      <c r="D16" s="17" t="s">
        <v>31</v>
      </c>
      <c r="E16" s="40">
        <f>IF(C8&lt;101,0,(C8-100)*D35)</f>
        <v>0</v>
      </c>
      <c r="F16" s="11"/>
    </row>
    <row r="17" spans="2:9" ht="20.149999999999999" customHeight="1" x14ac:dyDescent="0.2">
      <c r="B17" s="89"/>
      <c r="C17" s="85"/>
      <c r="D17" s="23"/>
      <c r="E17" s="41">
        <f>SUM(E11:E16)</f>
        <v>0</v>
      </c>
      <c r="F17" s="3" t="s">
        <v>13</v>
      </c>
    </row>
    <row r="18" spans="2:9" ht="20.149999999999999" customHeight="1" x14ac:dyDescent="0.2">
      <c r="B18" s="90" t="s">
        <v>17</v>
      </c>
      <c r="C18" s="91"/>
      <c r="D18" s="15"/>
      <c r="E18" s="42">
        <f>SUM(E10+E17)</f>
        <v>1600</v>
      </c>
      <c r="F18" s="3" t="s">
        <v>15</v>
      </c>
    </row>
    <row r="19" spans="2:9" ht="20.149999999999999" customHeight="1" thickBot="1" x14ac:dyDescent="0.25">
      <c r="B19" s="24" t="s">
        <v>20</v>
      </c>
      <c r="C19" s="30">
        <v>0.1</v>
      </c>
      <c r="D19" s="25"/>
      <c r="E19" s="43">
        <f>ROUNDDOWN(E18*C19,0)</f>
        <v>160</v>
      </c>
      <c r="F19" s="3" t="s">
        <v>16</v>
      </c>
    </row>
    <row r="20" spans="2:9" ht="20.149999999999999" customHeight="1" thickBot="1" x14ac:dyDescent="0.25">
      <c r="B20" s="31" t="s">
        <v>14</v>
      </c>
      <c r="C20" s="32"/>
      <c r="D20" s="33"/>
      <c r="E20" s="44">
        <f>ROUNDDOWN(E18+E19,-1)</f>
        <v>1760</v>
      </c>
      <c r="F20" s="29" t="s">
        <v>28</v>
      </c>
      <c r="G20" s="13"/>
      <c r="H20" s="13"/>
      <c r="I20" s="13"/>
    </row>
    <row r="21" spans="2:9" ht="20.149999999999999" customHeight="1" x14ac:dyDescent="0.2"/>
    <row r="22" spans="2:9" ht="20.149999999999999" customHeight="1" x14ac:dyDescent="0.2"/>
    <row r="23" spans="2:9" ht="20.149999999999999" customHeight="1" x14ac:dyDescent="0.2">
      <c r="B23" s="82" t="s">
        <v>25</v>
      </c>
      <c r="C23" s="83"/>
    </row>
    <row r="24" spans="2:9" ht="20.149999999999999" customHeight="1" x14ac:dyDescent="0.2">
      <c r="B24" s="5" t="s">
        <v>0</v>
      </c>
      <c r="C24" s="80" t="s">
        <v>58</v>
      </c>
    </row>
    <row r="25" spans="2:9" ht="20.149999999999999" customHeight="1" x14ac:dyDescent="0.2">
      <c r="B25" s="5">
        <v>13</v>
      </c>
      <c r="C25" s="19">
        <v>600</v>
      </c>
    </row>
    <row r="26" spans="2:9" ht="20.149999999999999" customHeight="1" x14ac:dyDescent="0.2">
      <c r="B26" s="5">
        <v>20</v>
      </c>
      <c r="C26" s="19">
        <v>800</v>
      </c>
    </row>
    <row r="27" spans="2:9" ht="20.149999999999999" customHeight="1" x14ac:dyDescent="0.2"/>
    <row r="28" spans="2:9" ht="20.149999999999999" customHeight="1" x14ac:dyDescent="0.2">
      <c r="B28" s="84" t="s">
        <v>44</v>
      </c>
      <c r="C28" s="86"/>
      <c r="D28" s="7" t="s">
        <v>7</v>
      </c>
    </row>
    <row r="29" spans="2:9" ht="20.149999999999999" customHeight="1" x14ac:dyDescent="0.2">
      <c r="B29" s="4" t="s">
        <v>9</v>
      </c>
      <c r="C29" s="4" t="s">
        <v>10</v>
      </c>
      <c r="D29" s="7" t="s">
        <v>38</v>
      </c>
    </row>
    <row r="30" spans="2:9" ht="20.149999999999999" customHeight="1" x14ac:dyDescent="0.2">
      <c r="B30" s="22" t="s">
        <v>2</v>
      </c>
      <c r="C30" s="67" t="s">
        <v>45</v>
      </c>
      <c r="D30" s="20">
        <v>76</v>
      </c>
    </row>
    <row r="31" spans="2:9" ht="20.149999999999999" customHeight="1" x14ac:dyDescent="0.2">
      <c r="B31" s="22" t="s">
        <v>3</v>
      </c>
      <c r="C31" s="67" t="s">
        <v>46</v>
      </c>
      <c r="D31" s="20">
        <v>128</v>
      </c>
    </row>
    <row r="32" spans="2:9" ht="20.149999999999999" customHeight="1" x14ac:dyDescent="0.2">
      <c r="B32" s="22" t="s">
        <v>4</v>
      </c>
      <c r="C32" s="67" t="s">
        <v>47</v>
      </c>
      <c r="D32" s="20">
        <v>166</v>
      </c>
    </row>
    <row r="33" spans="2:4" ht="20.149999999999999" customHeight="1" x14ac:dyDescent="0.2">
      <c r="B33" s="22" t="s">
        <v>5</v>
      </c>
      <c r="C33" s="68" t="s">
        <v>48</v>
      </c>
      <c r="D33" s="20">
        <v>224</v>
      </c>
    </row>
    <row r="34" spans="2:4" ht="20.149999999999999" customHeight="1" x14ac:dyDescent="0.2">
      <c r="B34" s="22" t="s">
        <v>6</v>
      </c>
      <c r="C34" s="68" t="s">
        <v>49</v>
      </c>
      <c r="D34" s="20">
        <v>241</v>
      </c>
    </row>
    <row r="35" spans="2:4" ht="20.149999999999999" customHeight="1" x14ac:dyDescent="0.2">
      <c r="B35" s="22" t="s">
        <v>8</v>
      </c>
      <c r="C35" s="68" t="s">
        <v>50</v>
      </c>
      <c r="D35" s="20">
        <v>295</v>
      </c>
    </row>
  </sheetData>
  <sheetProtection algorithmName="SHA-512" hashValue="jUmbdaa6jn7tmGgGzzZhSjNINBi/cajeANLYbJHW2+Z9Hx6R4WllNmBr4djuzJvtoGty7EDQ/tHiglIqCe8lcA==" saltValue="9Puot4rJmikYTU+aLIS3HA==" spinCount="100000" sheet="1" objects="1" scenarios="1"/>
  <mergeCells count="9">
    <mergeCell ref="A1:F1"/>
    <mergeCell ref="B23:C23"/>
    <mergeCell ref="B10:D10"/>
    <mergeCell ref="B11:B16"/>
    <mergeCell ref="B28:C28"/>
    <mergeCell ref="B17:C17"/>
    <mergeCell ref="B18:C18"/>
    <mergeCell ref="D7:E7"/>
    <mergeCell ref="D8:E8"/>
  </mergeCells>
  <phoneticPr fontId="2"/>
  <dataValidations count="2">
    <dataValidation type="list" allowBlank="1" showInputMessage="1" showErrorMessage="1" sqref="C7" xr:uid="{00000000-0002-0000-0000-000000000000}">
      <formula1>$B$25:$B$26</formula1>
    </dataValidation>
    <dataValidation type="whole" operator="greaterThan" allowBlank="1" showInputMessage="1" showErrorMessage="1" sqref="C8" xr:uid="{00000000-0002-0000-0000-000001000000}">
      <formula1>-1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Q43"/>
  <sheetViews>
    <sheetView zoomScale="85" zoomScaleNormal="85" workbookViewId="0">
      <selection activeCell="D7" sqref="D7:E7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14" style="2" customWidth="1"/>
    <col min="5" max="5" width="14" style="2" bestFit="1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1" t="s">
        <v>56</v>
      </c>
      <c r="B1" s="81"/>
      <c r="C1" s="81"/>
      <c r="D1" s="81"/>
      <c r="E1" s="81"/>
      <c r="F1" s="81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59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>
      <c r="B5" s="18"/>
    </row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25</v>
      </c>
      <c r="D7" s="104" t="s">
        <v>24</v>
      </c>
      <c r="E7" s="105"/>
      <c r="F7" s="103"/>
    </row>
    <row r="8" spans="1:17" ht="20.149999999999999" customHeight="1" x14ac:dyDescent="0.2">
      <c r="B8" s="4" t="s">
        <v>22</v>
      </c>
      <c r="C8" s="46">
        <v>0</v>
      </c>
      <c r="D8" s="104" t="s">
        <v>60</v>
      </c>
      <c r="E8" s="105"/>
      <c r="F8" s="103"/>
    </row>
    <row r="9" spans="1:17" ht="10" customHeight="1" x14ac:dyDescent="0.2">
      <c r="F9" s="13"/>
    </row>
    <row r="10" spans="1:17" ht="20.149999999999999" customHeight="1" x14ac:dyDescent="0.2">
      <c r="B10" s="84" t="s">
        <v>19</v>
      </c>
      <c r="C10" s="85"/>
      <c r="D10" s="86"/>
      <c r="E10" s="37">
        <f>VLOOKUP(C7,B29:C34,2)*2</f>
        <v>2160</v>
      </c>
      <c r="F10" s="3" t="s">
        <v>12</v>
      </c>
    </row>
    <row r="11" spans="1:17" ht="20.149999999999999" customHeight="1" x14ac:dyDescent="0.2">
      <c r="A11" s="53"/>
      <c r="B11" s="92" t="s">
        <v>18</v>
      </c>
      <c r="C11" s="8" t="s">
        <v>2</v>
      </c>
      <c r="D11" s="26" t="s">
        <v>36</v>
      </c>
      <c r="E11" s="54">
        <f>IF(C8&lt;21,C8*D38,20*D38)</f>
        <v>0</v>
      </c>
      <c r="F11" s="55"/>
      <c r="G11" s="53"/>
    </row>
    <row r="12" spans="1:17" ht="20.149999999999999" customHeight="1" x14ac:dyDescent="0.2">
      <c r="A12" s="53"/>
      <c r="B12" s="93"/>
      <c r="C12" s="9" t="s">
        <v>3</v>
      </c>
      <c r="D12" s="27" t="s">
        <v>35</v>
      </c>
      <c r="E12" s="56">
        <f>IF(C8&lt;21,0,IF(C8&lt;41,(C8-20)*D39,20*D39))</f>
        <v>0</v>
      </c>
      <c r="F12" s="57"/>
      <c r="G12" s="53"/>
    </row>
    <row r="13" spans="1:17" ht="20.149999999999999" customHeight="1" x14ac:dyDescent="0.2">
      <c r="A13" s="53"/>
      <c r="B13" s="93"/>
      <c r="C13" s="9" t="s">
        <v>4</v>
      </c>
      <c r="D13" s="28" t="s">
        <v>34</v>
      </c>
      <c r="E13" s="56">
        <f>IF(C8&lt;41,0,IF(C8&lt;61,(C8-40)*D40,20*D40))</f>
        <v>0</v>
      </c>
      <c r="F13" s="57"/>
      <c r="G13" s="53"/>
    </row>
    <row r="14" spans="1:17" ht="20.149999999999999" customHeight="1" x14ac:dyDescent="0.2">
      <c r="A14" s="53"/>
      <c r="B14" s="93"/>
      <c r="C14" s="9" t="s">
        <v>5</v>
      </c>
      <c r="D14" s="16" t="s">
        <v>32</v>
      </c>
      <c r="E14" s="56">
        <f>IF(C8&lt;61,0,IF(C8&lt;81,(C8-60)*D41,20*D41))</f>
        <v>0</v>
      </c>
      <c r="F14" s="57"/>
      <c r="G14" s="53"/>
    </row>
    <row r="15" spans="1:17" ht="20.149999999999999" customHeight="1" x14ac:dyDescent="0.2">
      <c r="A15" s="53"/>
      <c r="B15" s="93"/>
      <c r="C15" s="9" t="s">
        <v>6</v>
      </c>
      <c r="D15" s="16" t="s">
        <v>33</v>
      </c>
      <c r="E15" s="56">
        <f>IF(C8&lt;81,0,IF(C8&lt;101,(C8-80)*D42,20*D42))</f>
        <v>0</v>
      </c>
      <c r="F15" s="57"/>
      <c r="G15" s="53"/>
    </row>
    <row r="16" spans="1:17" ht="20.149999999999999" customHeight="1" x14ac:dyDescent="0.2">
      <c r="A16" s="53"/>
      <c r="B16" s="93"/>
      <c r="C16" s="6" t="s">
        <v>8</v>
      </c>
      <c r="D16" s="17" t="s">
        <v>31</v>
      </c>
      <c r="E16" s="58">
        <f>IF(C8&lt;101,0,(C8-100)*D43)</f>
        <v>0</v>
      </c>
      <c r="F16" s="59"/>
      <c r="G16" s="53"/>
    </row>
    <row r="17" spans="1:9" ht="20.149999999999999" customHeight="1" x14ac:dyDescent="0.2">
      <c r="A17" s="53"/>
      <c r="B17" s="94"/>
      <c r="C17" s="95"/>
      <c r="D17" s="60"/>
      <c r="E17" s="61">
        <f>SUM(E11:E16)</f>
        <v>0</v>
      </c>
      <c r="F17" s="62" t="s">
        <v>13</v>
      </c>
      <c r="G17" s="53"/>
    </row>
    <row r="18" spans="1:9" ht="20.149999999999999" customHeight="1" x14ac:dyDescent="0.2">
      <c r="A18" s="53"/>
      <c r="B18" s="96" t="s">
        <v>17</v>
      </c>
      <c r="C18" s="97"/>
      <c r="D18" s="47"/>
      <c r="E18" s="48">
        <f>SUM(E10+E17)</f>
        <v>2160</v>
      </c>
      <c r="F18" s="62" t="s">
        <v>15</v>
      </c>
      <c r="G18" s="53"/>
    </row>
    <row r="19" spans="1:9" ht="20.149999999999999" customHeight="1" thickBot="1" x14ac:dyDescent="0.25">
      <c r="A19" s="53"/>
      <c r="B19" s="49" t="s">
        <v>20</v>
      </c>
      <c r="C19" s="50">
        <v>0.1</v>
      </c>
      <c r="D19" s="51"/>
      <c r="E19" s="52">
        <f>ROUNDDOWN(E18*C19,0)</f>
        <v>216</v>
      </c>
      <c r="F19" s="62" t="s">
        <v>16</v>
      </c>
      <c r="G19" s="53"/>
    </row>
    <row r="20" spans="1:9" ht="20.149999999999999" customHeight="1" thickBot="1" x14ac:dyDescent="0.25">
      <c r="A20" s="53"/>
      <c r="B20" s="31" t="s">
        <v>14</v>
      </c>
      <c r="C20" s="32"/>
      <c r="D20" s="33"/>
      <c r="E20" s="44">
        <f>ROUNDDOWN(E18+E19,-1)</f>
        <v>2370</v>
      </c>
      <c r="F20" s="63" t="s">
        <v>28</v>
      </c>
      <c r="G20" s="64"/>
      <c r="H20" s="13"/>
      <c r="I20" s="13"/>
    </row>
    <row r="21" spans="1:9" ht="20.149999999999999" customHeight="1" x14ac:dyDescent="0.2">
      <c r="A21" s="53"/>
      <c r="B21" s="53"/>
      <c r="C21" s="53"/>
      <c r="D21" s="53"/>
      <c r="E21" s="53"/>
      <c r="F21" s="53"/>
      <c r="G21" s="53"/>
    </row>
    <row r="22" spans="1:9" ht="20.149999999999999" customHeight="1" x14ac:dyDescent="0.2">
      <c r="A22" s="53"/>
      <c r="B22" s="53"/>
      <c r="C22" s="53"/>
      <c r="D22" s="53"/>
      <c r="E22" s="53"/>
      <c r="F22" s="53"/>
      <c r="G22" s="53"/>
    </row>
    <row r="23" spans="1:9" ht="20.149999999999999" customHeight="1" x14ac:dyDescent="0.2"/>
    <row r="24" spans="1:9" ht="20.149999999999999" customHeight="1" x14ac:dyDescent="0.2"/>
    <row r="25" spans="1:9" ht="20.149999999999999" customHeight="1" x14ac:dyDescent="0.2"/>
    <row r="26" spans="1:9" ht="20.149999999999999" customHeight="1" x14ac:dyDescent="0.2"/>
    <row r="27" spans="1:9" ht="20.149999999999999" customHeight="1" x14ac:dyDescent="0.2">
      <c r="B27" s="82" t="s">
        <v>25</v>
      </c>
      <c r="C27" s="83"/>
    </row>
    <row r="28" spans="1:9" ht="20.149999999999999" customHeight="1" x14ac:dyDescent="0.2">
      <c r="B28" s="5" t="s">
        <v>0</v>
      </c>
      <c r="C28" s="5" t="s">
        <v>1</v>
      </c>
    </row>
    <row r="29" spans="1:9" ht="20.149999999999999" customHeight="1" x14ac:dyDescent="0.2">
      <c r="B29" s="5">
        <v>25</v>
      </c>
      <c r="C29" s="19">
        <v>1080</v>
      </c>
      <c r="F29" s="21"/>
    </row>
    <row r="30" spans="1:9" ht="20.149999999999999" customHeight="1" x14ac:dyDescent="0.2">
      <c r="B30" s="5">
        <v>30</v>
      </c>
      <c r="C30" s="19">
        <v>1430</v>
      </c>
      <c r="F30" s="21"/>
    </row>
    <row r="31" spans="1:9" ht="20.149999999999999" customHeight="1" x14ac:dyDescent="0.2">
      <c r="B31" s="5">
        <v>40</v>
      </c>
      <c r="C31" s="19">
        <v>1980</v>
      </c>
      <c r="F31" s="21"/>
    </row>
    <row r="32" spans="1:9" ht="20.149999999999999" customHeight="1" x14ac:dyDescent="0.2">
      <c r="B32" s="5">
        <v>50</v>
      </c>
      <c r="C32" s="19">
        <v>3780</v>
      </c>
      <c r="F32" s="21"/>
    </row>
    <row r="33" spans="2:6" ht="20.149999999999999" customHeight="1" x14ac:dyDescent="0.2">
      <c r="B33" s="5">
        <v>75</v>
      </c>
      <c r="C33" s="19">
        <v>5570</v>
      </c>
      <c r="F33" s="21"/>
    </row>
    <row r="34" spans="2:6" ht="20.149999999999999" customHeight="1" x14ac:dyDescent="0.2">
      <c r="B34" s="19">
        <v>150</v>
      </c>
      <c r="C34" s="5">
        <v>7090</v>
      </c>
    </row>
    <row r="35" spans="2:6" ht="20.149999999999999" customHeight="1" x14ac:dyDescent="0.2"/>
    <row r="36" spans="2:6" ht="20.149999999999999" customHeight="1" x14ac:dyDescent="0.2">
      <c r="B36" s="84" t="s">
        <v>44</v>
      </c>
      <c r="C36" s="86"/>
      <c r="D36" s="7" t="s">
        <v>26</v>
      </c>
    </row>
    <row r="37" spans="2:6" ht="20.149999999999999" customHeight="1" x14ac:dyDescent="0.2">
      <c r="B37" s="4" t="s">
        <v>9</v>
      </c>
      <c r="C37" s="4" t="s">
        <v>10</v>
      </c>
      <c r="D37" s="7" t="s">
        <v>11</v>
      </c>
    </row>
    <row r="38" spans="2:6" ht="20.149999999999999" customHeight="1" x14ac:dyDescent="0.2">
      <c r="B38" s="22" t="s">
        <v>2</v>
      </c>
      <c r="C38" s="67" t="s">
        <v>45</v>
      </c>
      <c r="D38" s="20">
        <v>76</v>
      </c>
    </row>
    <row r="39" spans="2:6" ht="20.149999999999999" customHeight="1" x14ac:dyDescent="0.2">
      <c r="B39" s="22" t="s">
        <v>3</v>
      </c>
      <c r="C39" s="67" t="s">
        <v>46</v>
      </c>
      <c r="D39" s="20">
        <v>128</v>
      </c>
    </row>
    <row r="40" spans="2:6" ht="20.149999999999999" customHeight="1" x14ac:dyDescent="0.2">
      <c r="B40" s="22" t="s">
        <v>4</v>
      </c>
      <c r="C40" s="67" t="s">
        <v>47</v>
      </c>
      <c r="D40" s="20">
        <v>166</v>
      </c>
    </row>
    <row r="41" spans="2:6" ht="20.149999999999999" customHeight="1" x14ac:dyDescent="0.2">
      <c r="B41" s="22" t="s">
        <v>5</v>
      </c>
      <c r="C41" s="68" t="s">
        <v>48</v>
      </c>
      <c r="D41" s="20">
        <v>224</v>
      </c>
    </row>
    <row r="42" spans="2:6" ht="20.149999999999999" customHeight="1" x14ac:dyDescent="0.2">
      <c r="B42" s="22" t="s">
        <v>6</v>
      </c>
      <c r="C42" s="68" t="s">
        <v>49</v>
      </c>
      <c r="D42" s="20">
        <v>241</v>
      </c>
    </row>
    <row r="43" spans="2:6" x14ac:dyDescent="0.2">
      <c r="B43" s="22" t="s">
        <v>8</v>
      </c>
      <c r="C43" s="68" t="s">
        <v>50</v>
      </c>
      <c r="D43" s="20">
        <v>263</v>
      </c>
    </row>
  </sheetData>
  <sheetProtection algorithmName="SHA-512" hashValue="xL59Gpp+5tnRQjInrqaH28O9T5l5VUjm+blLC6GdjniBugQyHFIKsLhDMpVUaI9zXWV2inemSx93KDcpZe1Wsg==" saltValue="gbFIIPHiaDQJyWNOa+QMJg==" spinCount="100000" sheet="1" objects="1" scenarios="1"/>
  <mergeCells count="9">
    <mergeCell ref="A1:F1"/>
    <mergeCell ref="B36:C36"/>
    <mergeCell ref="B10:D10"/>
    <mergeCell ref="B11:B16"/>
    <mergeCell ref="B17:C17"/>
    <mergeCell ref="B18:C18"/>
    <mergeCell ref="B27:C27"/>
    <mergeCell ref="D7:E7"/>
    <mergeCell ref="D8:E8"/>
  </mergeCells>
  <phoneticPr fontId="2"/>
  <dataValidations count="2">
    <dataValidation type="list" allowBlank="1" showInputMessage="1" showErrorMessage="1" sqref="C7" xr:uid="{00000000-0002-0000-0100-000000000000}">
      <formula1>$B$29:$B$34</formula1>
    </dataValidation>
    <dataValidation type="whole" operator="greaterThanOrEqual" allowBlank="1" showInputMessage="1" showErrorMessage="1" sqref="C8" xr:uid="{00000000-0002-0000-01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Q40"/>
  <sheetViews>
    <sheetView zoomScale="85" zoomScaleNormal="85" workbookViewId="0">
      <selection activeCell="E10" sqref="E10:E17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4.25" style="2" customWidth="1"/>
    <col min="4" max="4" width="15.25" style="2" customWidth="1"/>
    <col min="5" max="5" width="14" style="2" customWidth="1"/>
    <col min="6" max="6" width="27.25" style="2" bestFit="1" customWidth="1"/>
    <col min="7" max="8" width="9" style="2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1" t="s">
        <v>55</v>
      </c>
      <c r="B1" s="81"/>
      <c r="C1" s="81"/>
      <c r="D1" s="81"/>
      <c r="E1" s="81"/>
      <c r="F1" s="81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79" t="s">
        <v>59</v>
      </c>
      <c r="N2" s="36"/>
      <c r="O2" s="36"/>
      <c r="P2" s="36"/>
      <c r="Q2" s="36"/>
    </row>
    <row r="3" spans="1:17" ht="20.149999999999999" customHeight="1" x14ac:dyDescent="0.2">
      <c r="F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>
      <c r="B5" s="18"/>
    </row>
    <row r="6" spans="1:17" ht="20.149999999999999" customHeight="1" x14ac:dyDescent="0.2"/>
    <row r="7" spans="1:17" ht="20.149999999999999" customHeight="1" x14ac:dyDescent="0.2">
      <c r="B7" s="4" t="s">
        <v>21</v>
      </c>
      <c r="C7" s="45">
        <v>50</v>
      </c>
      <c r="D7" s="3" t="s">
        <v>24</v>
      </c>
      <c r="E7" s="12"/>
      <c r="F7" s="13"/>
    </row>
    <row r="8" spans="1:17" ht="20.149999999999999" customHeight="1" x14ac:dyDescent="0.2">
      <c r="B8" s="4" t="s">
        <v>22</v>
      </c>
      <c r="C8" s="46">
        <v>0</v>
      </c>
      <c r="D8" s="3" t="s">
        <v>23</v>
      </c>
      <c r="E8" s="12"/>
      <c r="F8" s="13"/>
    </row>
    <row r="9" spans="1:17" ht="10" customHeight="1" x14ac:dyDescent="0.2">
      <c r="F9" s="13"/>
    </row>
    <row r="10" spans="1:17" ht="20.149999999999999" customHeight="1" x14ac:dyDescent="0.2">
      <c r="B10" s="84" t="s">
        <v>19</v>
      </c>
      <c r="C10" s="85"/>
      <c r="D10" s="86"/>
      <c r="E10" s="37">
        <f>VLOOKUP(C7,B26:C33,2)*2</f>
        <v>7560</v>
      </c>
      <c r="F10" s="3" t="s">
        <v>12</v>
      </c>
    </row>
    <row r="11" spans="1:17" ht="20.149999999999999" customHeight="1" x14ac:dyDescent="0.2">
      <c r="B11" s="87" t="s">
        <v>18</v>
      </c>
      <c r="C11" s="8" t="s">
        <v>2</v>
      </c>
      <c r="D11" s="26" t="s">
        <v>37</v>
      </c>
      <c r="E11" s="38">
        <f>IF(C8&lt;201,C8*D37,200*D37)</f>
        <v>0</v>
      </c>
      <c r="F11" s="14"/>
    </row>
    <row r="12" spans="1:17" ht="20.149999999999999" customHeight="1" x14ac:dyDescent="0.2">
      <c r="B12" s="88"/>
      <c r="C12" s="9" t="s">
        <v>3</v>
      </c>
      <c r="D12" s="27" t="s">
        <v>39</v>
      </c>
      <c r="E12" s="39">
        <f>IF(C8&lt;201,0,IF(C8&lt;2001,(C8-200)*D38,1800*D38))</f>
        <v>0</v>
      </c>
      <c r="F12" s="10"/>
    </row>
    <row r="13" spans="1:17" ht="20.149999999999999" customHeight="1" x14ac:dyDescent="0.2">
      <c r="B13" s="88"/>
      <c r="C13" s="9" t="s">
        <v>4</v>
      </c>
      <c r="D13" s="28" t="s">
        <v>40</v>
      </c>
      <c r="E13" s="40">
        <f>IF(C8&lt;2001,0,(C8-2000)*D39)</f>
        <v>0</v>
      </c>
      <c r="F13" s="10"/>
    </row>
    <row r="14" spans="1:17" ht="20.149999999999999" customHeight="1" x14ac:dyDescent="0.2">
      <c r="B14" s="89"/>
      <c r="C14" s="85"/>
      <c r="D14" s="23"/>
      <c r="E14" s="41">
        <f>SUM(E11:E13)</f>
        <v>0</v>
      </c>
      <c r="F14" s="3" t="s">
        <v>13</v>
      </c>
    </row>
    <row r="15" spans="1:17" ht="20.149999999999999" customHeight="1" x14ac:dyDescent="0.2">
      <c r="B15" s="96" t="s">
        <v>17</v>
      </c>
      <c r="C15" s="97"/>
      <c r="D15" s="47"/>
      <c r="E15" s="48">
        <f>SUM(E10+E14)</f>
        <v>7560</v>
      </c>
      <c r="F15" s="3" t="s">
        <v>15</v>
      </c>
    </row>
    <row r="16" spans="1:17" ht="20.149999999999999" customHeight="1" thickBot="1" x14ac:dyDescent="0.25">
      <c r="B16" s="49" t="s">
        <v>20</v>
      </c>
      <c r="C16" s="50">
        <v>0.1</v>
      </c>
      <c r="D16" s="51"/>
      <c r="E16" s="52">
        <f>ROUNDDOWN(E15*C16,0)</f>
        <v>756</v>
      </c>
      <c r="F16" s="3" t="s">
        <v>16</v>
      </c>
    </row>
    <row r="17" spans="2:9" ht="20.149999999999999" customHeight="1" thickBot="1" x14ac:dyDescent="0.25">
      <c r="B17" s="31" t="s">
        <v>14</v>
      </c>
      <c r="C17" s="32"/>
      <c r="D17" s="33"/>
      <c r="E17" s="44">
        <f>ROUNDDOWN(E15+E16,-1)</f>
        <v>8310</v>
      </c>
      <c r="F17" s="29" t="s">
        <v>28</v>
      </c>
      <c r="G17" s="13"/>
      <c r="H17" s="13"/>
      <c r="I17" s="13"/>
    </row>
    <row r="18" spans="2:9" ht="20.149999999999999" customHeight="1" x14ac:dyDescent="0.2"/>
    <row r="19" spans="2:9" ht="20.149999999999999" customHeight="1" x14ac:dyDescent="0.2"/>
    <row r="20" spans="2:9" ht="20.149999999999999" customHeight="1" x14ac:dyDescent="0.2"/>
    <row r="21" spans="2:9" ht="20.149999999999999" customHeight="1" x14ac:dyDescent="0.2"/>
    <row r="22" spans="2:9" ht="20.149999999999999" customHeight="1" x14ac:dyDescent="0.2"/>
    <row r="23" spans="2:9" ht="20.149999999999999" customHeight="1" x14ac:dyDescent="0.2"/>
    <row r="24" spans="2:9" ht="20.149999999999999" customHeight="1" x14ac:dyDescent="0.2">
      <c r="B24" s="82" t="s">
        <v>25</v>
      </c>
      <c r="C24" s="83"/>
    </row>
    <row r="25" spans="2:9" ht="20.149999999999999" customHeight="1" x14ac:dyDescent="0.2">
      <c r="B25" s="5" t="s">
        <v>0</v>
      </c>
      <c r="C25" s="5" t="s">
        <v>1</v>
      </c>
    </row>
    <row r="26" spans="2:9" ht="20.149999999999999" customHeight="1" x14ac:dyDescent="0.2">
      <c r="B26" s="5">
        <v>13</v>
      </c>
      <c r="C26" s="19">
        <v>600</v>
      </c>
    </row>
    <row r="27" spans="2:9" ht="20.149999999999999" customHeight="1" x14ac:dyDescent="0.2">
      <c r="B27" s="5">
        <v>20</v>
      </c>
      <c r="C27" s="19">
        <v>800</v>
      </c>
    </row>
    <row r="28" spans="2:9" ht="20.149999999999999" customHeight="1" x14ac:dyDescent="0.2">
      <c r="B28" s="5">
        <v>25</v>
      </c>
      <c r="C28" s="19">
        <v>1080</v>
      </c>
    </row>
    <row r="29" spans="2:9" ht="20.149999999999999" customHeight="1" x14ac:dyDescent="0.2">
      <c r="B29" s="5">
        <v>30</v>
      </c>
      <c r="C29" s="19">
        <v>1430</v>
      </c>
    </row>
    <row r="30" spans="2:9" ht="20.149999999999999" customHeight="1" x14ac:dyDescent="0.2">
      <c r="B30" s="3">
        <v>40</v>
      </c>
      <c r="C30" s="5">
        <v>1980</v>
      </c>
    </row>
    <row r="31" spans="2:9" ht="20.149999999999999" customHeight="1" x14ac:dyDescent="0.2">
      <c r="B31" s="3">
        <v>50</v>
      </c>
      <c r="C31" s="5">
        <v>3780</v>
      </c>
    </row>
    <row r="32" spans="2:9" ht="20.149999999999999" customHeight="1" x14ac:dyDescent="0.2">
      <c r="B32" s="3">
        <v>75</v>
      </c>
      <c r="C32" s="5">
        <v>5570</v>
      </c>
    </row>
    <row r="33" spans="2:4" ht="20.149999999999999" customHeight="1" x14ac:dyDescent="0.2">
      <c r="B33" s="3">
        <v>150</v>
      </c>
      <c r="C33" s="5">
        <v>7090</v>
      </c>
    </row>
    <row r="34" spans="2:4" ht="20.149999999999999" customHeight="1" x14ac:dyDescent="0.2"/>
    <row r="35" spans="2:4" ht="20.149999999999999" customHeight="1" x14ac:dyDescent="0.2">
      <c r="B35" s="84" t="s">
        <v>44</v>
      </c>
      <c r="C35" s="86"/>
      <c r="D35" s="7" t="s">
        <v>27</v>
      </c>
    </row>
    <row r="36" spans="2:4" ht="20.149999999999999" customHeight="1" x14ac:dyDescent="0.2">
      <c r="B36" s="4" t="s">
        <v>9</v>
      </c>
      <c r="C36" s="4" t="s">
        <v>10</v>
      </c>
      <c r="D36" s="7" t="s">
        <v>38</v>
      </c>
    </row>
    <row r="37" spans="2:4" ht="20.149999999999999" customHeight="1" x14ac:dyDescent="0.2">
      <c r="B37" s="22" t="s">
        <v>2</v>
      </c>
      <c r="C37" s="1" t="s">
        <v>41</v>
      </c>
      <c r="D37" s="20">
        <v>246</v>
      </c>
    </row>
    <row r="38" spans="2:4" ht="20.149999999999999" customHeight="1" x14ac:dyDescent="0.2">
      <c r="B38" s="22" t="s">
        <v>3</v>
      </c>
      <c r="C38" s="1" t="s">
        <v>42</v>
      </c>
      <c r="D38" s="20">
        <v>266</v>
      </c>
    </row>
    <row r="39" spans="2:4" ht="20.149999999999999" customHeight="1" x14ac:dyDescent="0.2">
      <c r="B39" s="22" t="s">
        <v>4</v>
      </c>
      <c r="C39" s="1" t="s">
        <v>43</v>
      </c>
      <c r="D39" s="20">
        <v>266</v>
      </c>
    </row>
    <row r="40" spans="2:4" ht="20.149999999999999" customHeight="1" x14ac:dyDescent="0.2"/>
  </sheetData>
  <sheetProtection algorithmName="SHA-512" hashValue="jcleMEpfC2Cnvd1I90cqObjMjQM7poddMvOyOwRslxfCfGzSsfzNMVX1cn6tKLQ8rNXAjt/obt+bZwE4wtsGfg==" saltValue="Ab/Bi3Jw7bBqwqNZlcyzvA==" spinCount="100000" sheet="1" objects="1" scenarios="1"/>
  <mergeCells count="7">
    <mergeCell ref="A1:F1"/>
    <mergeCell ref="B35:C35"/>
    <mergeCell ref="B10:D10"/>
    <mergeCell ref="B11:B13"/>
    <mergeCell ref="B14:C14"/>
    <mergeCell ref="B15:C15"/>
    <mergeCell ref="B24:C24"/>
  </mergeCells>
  <phoneticPr fontId="2"/>
  <dataValidations count="2">
    <dataValidation type="list" allowBlank="1" showInputMessage="1" showErrorMessage="1" sqref="C7" xr:uid="{00000000-0002-0000-0300-000000000000}">
      <formula1>$B$26:$B$33</formula1>
    </dataValidation>
    <dataValidation type="whole" operator="greaterThanOrEqual" allowBlank="1" showInputMessage="1" showErrorMessage="1" sqref="C8" xr:uid="{00000000-0002-0000-03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Q34"/>
  <sheetViews>
    <sheetView tabSelected="1" zoomScale="85" zoomScaleNormal="85" workbookViewId="0">
      <selection activeCell="G15" sqref="G15"/>
    </sheetView>
  </sheetViews>
  <sheetFormatPr defaultColWidth="9" defaultRowHeight="14" x14ac:dyDescent="0.2"/>
  <cols>
    <col min="1" max="1" width="10.58203125" style="2" customWidth="1"/>
    <col min="2" max="2" width="11" style="2" customWidth="1"/>
    <col min="3" max="3" width="15.58203125" style="2" customWidth="1"/>
    <col min="4" max="4" width="8.58203125" style="2" customWidth="1"/>
    <col min="5" max="5" width="3.75" style="2" bestFit="1" customWidth="1"/>
    <col min="6" max="6" width="8.58203125" style="2" customWidth="1"/>
    <col min="7" max="7" width="15.58203125" style="2" customWidth="1"/>
    <col min="8" max="8" width="25.08203125" style="2" customWidth="1"/>
    <col min="9" max="9" width="11.58203125" style="2" bestFit="1" customWidth="1"/>
    <col min="10" max="10" width="9.5" style="2" bestFit="1" customWidth="1"/>
    <col min="11" max="16384" width="9" style="2"/>
  </cols>
  <sheetData>
    <row r="1" spans="1:17" ht="30" customHeight="1" x14ac:dyDescent="0.2">
      <c r="A1" s="81" t="s">
        <v>54</v>
      </c>
      <c r="B1" s="81"/>
      <c r="C1" s="81"/>
      <c r="D1" s="81"/>
      <c r="E1" s="81"/>
      <c r="F1" s="81"/>
      <c r="G1" s="81"/>
      <c r="H1" s="81"/>
      <c r="I1" s="35"/>
      <c r="J1" s="35"/>
      <c r="K1" s="35"/>
      <c r="L1" s="35"/>
      <c r="M1" s="35"/>
      <c r="N1" s="35"/>
      <c r="O1" s="35"/>
      <c r="P1" s="35"/>
      <c r="Q1" s="35"/>
    </row>
    <row r="2" spans="1:17" ht="20.149999999999999" customHeight="1" x14ac:dyDescent="0.2">
      <c r="F2" s="36"/>
      <c r="G2" s="79"/>
      <c r="H2" s="79" t="s">
        <v>59</v>
      </c>
      <c r="N2" s="36"/>
      <c r="O2" s="36"/>
      <c r="P2" s="36"/>
      <c r="Q2" s="36"/>
    </row>
    <row r="3" spans="1:17" ht="20.149999999999999" customHeight="1" x14ac:dyDescent="0.2">
      <c r="F3" s="34"/>
      <c r="G3" s="79"/>
      <c r="H3" s="79" t="s">
        <v>30</v>
      </c>
      <c r="O3" s="34"/>
    </row>
    <row r="4" spans="1:17" ht="20.149999999999999" customHeight="1" x14ac:dyDescent="0.2">
      <c r="B4" s="18"/>
    </row>
    <row r="5" spans="1:17" ht="20.149999999999999" customHeight="1" x14ac:dyDescent="0.2"/>
    <row r="6" spans="1:17" ht="20.149999999999999" customHeight="1" x14ac:dyDescent="0.2"/>
    <row r="7" spans="1:17" ht="20.149999999999999" customHeight="1" x14ac:dyDescent="0.2">
      <c r="B7" s="4" t="s">
        <v>22</v>
      </c>
      <c r="C7" s="46">
        <v>0</v>
      </c>
      <c r="D7" s="77" t="s">
        <v>23</v>
      </c>
      <c r="E7" s="78"/>
      <c r="F7" s="12"/>
    </row>
    <row r="8" spans="1:17" ht="20.149999999999999" customHeight="1" x14ac:dyDescent="0.2">
      <c r="B8" s="4" t="s">
        <v>51</v>
      </c>
      <c r="C8" s="46">
        <v>36</v>
      </c>
      <c r="D8" s="77" t="s">
        <v>52</v>
      </c>
      <c r="E8" s="78"/>
      <c r="F8" s="12"/>
    </row>
    <row r="9" spans="1:17" ht="10" customHeight="1" x14ac:dyDescent="0.2"/>
    <row r="10" spans="1:17" ht="20.149999999999999" customHeight="1" x14ac:dyDescent="0.2">
      <c r="B10" s="84" t="s">
        <v>19</v>
      </c>
      <c r="C10" s="85"/>
      <c r="D10" s="85"/>
      <c r="E10" s="65"/>
      <c r="F10" s="66"/>
      <c r="G10" s="37">
        <f>C25*2*C8</f>
        <v>43200</v>
      </c>
      <c r="H10" s="3" t="s">
        <v>12</v>
      </c>
    </row>
    <row r="11" spans="1:17" ht="20.149999999999999" customHeight="1" x14ac:dyDescent="0.2">
      <c r="B11" s="87" t="s">
        <v>29</v>
      </c>
      <c r="C11" s="8" t="s">
        <v>2</v>
      </c>
      <c r="D11" s="73">
        <v>1</v>
      </c>
      <c r="E11" s="74" t="s">
        <v>53</v>
      </c>
      <c r="F11" s="75">
        <f>20*$C$8</f>
        <v>720</v>
      </c>
      <c r="G11" s="37">
        <f>IF(C7&lt;D12,C7*D29,F11*D29)</f>
        <v>0</v>
      </c>
      <c r="H11" s="14"/>
    </row>
    <row r="12" spans="1:17" ht="20.149999999999999" customHeight="1" x14ac:dyDescent="0.2">
      <c r="B12" s="88"/>
      <c r="C12" s="9" t="s">
        <v>3</v>
      </c>
      <c r="D12" s="73">
        <f>F11+1</f>
        <v>721</v>
      </c>
      <c r="E12" s="74" t="s">
        <v>53</v>
      </c>
      <c r="F12" s="75">
        <f>20*2*$C$8</f>
        <v>1440</v>
      </c>
      <c r="G12" s="37">
        <f>IF(C7&lt;D12,0,IF(C7&lt;D13,(C7-F11)*D30,F11*D30))</f>
        <v>0</v>
      </c>
      <c r="H12" s="10"/>
    </row>
    <row r="13" spans="1:17" ht="20.149999999999999" customHeight="1" x14ac:dyDescent="0.2">
      <c r="B13" s="88"/>
      <c r="C13" s="9" t="s">
        <v>4</v>
      </c>
      <c r="D13" s="73">
        <f t="shared" ref="D13:D16" si="0">F12+1</f>
        <v>1441</v>
      </c>
      <c r="E13" s="74" t="s">
        <v>53</v>
      </c>
      <c r="F13" s="75">
        <f>20*3*$C$8</f>
        <v>2160</v>
      </c>
      <c r="G13" s="37">
        <f>IF(C7&lt;D13,0,IF(C7&lt;D14,(C7-F12)*D31,F11*D31))</f>
        <v>0</v>
      </c>
      <c r="H13" s="10"/>
    </row>
    <row r="14" spans="1:17" ht="20.149999999999999" customHeight="1" x14ac:dyDescent="0.2">
      <c r="B14" s="88"/>
      <c r="C14" s="9" t="s">
        <v>5</v>
      </c>
      <c r="D14" s="73">
        <f t="shared" si="0"/>
        <v>2161</v>
      </c>
      <c r="E14" s="74" t="s">
        <v>53</v>
      </c>
      <c r="F14" s="75">
        <f>20*4*$C$8</f>
        <v>2880</v>
      </c>
      <c r="G14" s="37">
        <f>IF(C7&lt;D14,0,IF(C7&lt;D15,(C7-F13)*D32,F11*D32))</f>
        <v>0</v>
      </c>
      <c r="H14" s="10"/>
    </row>
    <row r="15" spans="1:17" ht="20.149999999999999" customHeight="1" x14ac:dyDescent="0.2">
      <c r="B15" s="88"/>
      <c r="C15" s="9" t="s">
        <v>6</v>
      </c>
      <c r="D15" s="73">
        <f t="shared" si="0"/>
        <v>2881</v>
      </c>
      <c r="E15" s="74" t="s">
        <v>53</v>
      </c>
      <c r="F15" s="75">
        <f>20*5*$C$8</f>
        <v>3600</v>
      </c>
      <c r="G15" s="37">
        <f>IF(C7&lt;D15,0,IF(C7&lt;D16,(C7-F14)*D33,F11*D33))</f>
        <v>0</v>
      </c>
      <c r="H15" s="10"/>
    </row>
    <row r="16" spans="1:17" ht="20.149999999999999" customHeight="1" x14ac:dyDescent="0.2">
      <c r="B16" s="88"/>
      <c r="C16" s="6" t="s">
        <v>8</v>
      </c>
      <c r="D16" s="73">
        <f t="shared" si="0"/>
        <v>3601</v>
      </c>
      <c r="E16" s="74" t="s">
        <v>53</v>
      </c>
      <c r="F16" s="76"/>
      <c r="G16" s="37">
        <f>IF(C7&lt;D16,0,(C7-F15)*D34)</f>
        <v>0</v>
      </c>
      <c r="H16" s="11"/>
    </row>
    <row r="17" spans="2:11" ht="20.149999999999999" customHeight="1" x14ac:dyDescent="0.2">
      <c r="B17" s="89"/>
      <c r="C17" s="85"/>
      <c r="D17" s="65"/>
      <c r="E17" s="65"/>
      <c r="F17" s="65"/>
      <c r="G17" s="41">
        <f>SUM(G11:G16)</f>
        <v>0</v>
      </c>
      <c r="H17" s="3" t="s">
        <v>13</v>
      </c>
    </row>
    <row r="18" spans="2:11" ht="20.149999999999999" customHeight="1" x14ac:dyDescent="0.2">
      <c r="B18" s="90" t="s">
        <v>17</v>
      </c>
      <c r="C18" s="91"/>
      <c r="D18" s="70"/>
      <c r="E18" s="70"/>
      <c r="F18" s="15"/>
      <c r="G18" s="42">
        <f>SUM(G10+G17)</f>
        <v>43200</v>
      </c>
      <c r="H18" s="3" t="s">
        <v>15</v>
      </c>
    </row>
    <row r="19" spans="2:11" ht="20.149999999999999" customHeight="1" thickBot="1" x14ac:dyDescent="0.25">
      <c r="B19" s="24" t="s">
        <v>20</v>
      </c>
      <c r="C19" s="30">
        <v>0.1</v>
      </c>
      <c r="D19" s="71"/>
      <c r="E19" s="72"/>
      <c r="F19" s="25"/>
      <c r="G19" s="43">
        <f>ROUNDDOWN(G18*C19,0)</f>
        <v>4320</v>
      </c>
      <c r="H19" s="3" t="s">
        <v>16</v>
      </c>
    </row>
    <row r="20" spans="2:11" ht="20.149999999999999" customHeight="1" thickBot="1" x14ac:dyDescent="0.25">
      <c r="B20" s="31" t="s">
        <v>14</v>
      </c>
      <c r="C20" s="32"/>
      <c r="D20" s="69"/>
      <c r="E20" s="69"/>
      <c r="F20" s="33"/>
      <c r="G20" s="44">
        <f>ROUNDDOWN(G18+G19,-1)</f>
        <v>47520</v>
      </c>
      <c r="H20" s="29" t="s">
        <v>28</v>
      </c>
      <c r="I20" s="13"/>
      <c r="J20" s="13"/>
      <c r="K20" s="13"/>
    </row>
    <row r="21" spans="2:11" ht="20.149999999999999" customHeight="1" x14ac:dyDescent="0.2"/>
    <row r="22" spans="2:11" ht="20.149999999999999" customHeight="1" x14ac:dyDescent="0.2"/>
    <row r="23" spans="2:11" ht="20.149999999999999" customHeight="1" x14ac:dyDescent="0.2">
      <c r="B23" s="82" t="s">
        <v>25</v>
      </c>
      <c r="C23" s="83"/>
    </row>
    <row r="24" spans="2:11" ht="20.149999999999999" customHeight="1" x14ac:dyDescent="0.2">
      <c r="B24" s="5" t="s">
        <v>0</v>
      </c>
      <c r="C24" s="5" t="s">
        <v>1</v>
      </c>
    </row>
    <row r="25" spans="2:11" ht="20.149999999999999" customHeight="1" x14ac:dyDescent="0.2">
      <c r="B25" s="5">
        <v>13</v>
      </c>
      <c r="C25" s="19">
        <v>600</v>
      </c>
    </row>
    <row r="26" spans="2:11" ht="20.149999999999999" customHeight="1" x14ac:dyDescent="0.2"/>
    <row r="27" spans="2:11" ht="20.149999999999999" customHeight="1" x14ac:dyDescent="0.2">
      <c r="B27" s="84" t="s">
        <v>44</v>
      </c>
      <c r="C27" s="86"/>
      <c r="D27" s="100"/>
      <c r="E27" s="100"/>
    </row>
    <row r="28" spans="2:11" ht="20.149999999999999" customHeight="1" x14ac:dyDescent="0.2">
      <c r="B28" s="4" t="s">
        <v>9</v>
      </c>
      <c r="C28" s="4" t="s">
        <v>10</v>
      </c>
      <c r="D28" s="100" t="s">
        <v>38</v>
      </c>
      <c r="E28" s="100"/>
    </row>
    <row r="29" spans="2:11" ht="20.149999999999999" customHeight="1" x14ac:dyDescent="0.2">
      <c r="B29" s="22" t="s">
        <v>2</v>
      </c>
      <c r="C29" s="67" t="s">
        <v>45</v>
      </c>
      <c r="D29" s="98">
        <v>76</v>
      </c>
      <c r="E29" s="99"/>
    </row>
    <row r="30" spans="2:11" ht="20.149999999999999" customHeight="1" x14ac:dyDescent="0.2">
      <c r="B30" s="22" t="s">
        <v>3</v>
      </c>
      <c r="C30" s="67" t="s">
        <v>46</v>
      </c>
      <c r="D30" s="98">
        <v>128</v>
      </c>
      <c r="E30" s="99"/>
    </row>
    <row r="31" spans="2:11" ht="20.149999999999999" customHeight="1" x14ac:dyDescent="0.2">
      <c r="B31" s="22" t="s">
        <v>4</v>
      </c>
      <c r="C31" s="67" t="s">
        <v>47</v>
      </c>
      <c r="D31" s="98">
        <v>166</v>
      </c>
      <c r="E31" s="99"/>
    </row>
    <row r="32" spans="2:11" ht="20.149999999999999" customHeight="1" x14ac:dyDescent="0.2">
      <c r="B32" s="22" t="s">
        <v>5</v>
      </c>
      <c r="C32" s="68" t="s">
        <v>48</v>
      </c>
      <c r="D32" s="98">
        <v>224</v>
      </c>
      <c r="E32" s="99"/>
    </row>
    <row r="33" spans="2:5" ht="20.149999999999999" customHeight="1" x14ac:dyDescent="0.2">
      <c r="B33" s="22" t="s">
        <v>6</v>
      </c>
      <c r="C33" s="68" t="s">
        <v>49</v>
      </c>
      <c r="D33" s="98">
        <v>241</v>
      </c>
      <c r="E33" s="99"/>
    </row>
    <row r="34" spans="2:5" ht="20.149999999999999" customHeight="1" x14ac:dyDescent="0.2">
      <c r="B34" s="22" t="s">
        <v>8</v>
      </c>
      <c r="C34" s="68" t="s">
        <v>50</v>
      </c>
      <c r="D34" s="98">
        <v>295</v>
      </c>
      <c r="E34" s="99"/>
    </row>
  </sheetData>
  <sheetProtection algorithmName="SHA-512" hashValue="SFon2C8KusZUKDynEtvnUXY9J/1aysr+frF/hHs8KlykTpjhuCG/S5ovoYlnrdQNwMi9bkGMQg8d9QDQe5pWgQ==" saltValue="b5Fp7WhhwxG+egWYsjYO0w==" spinCount="100000" sheet="1" objects="1" scenarios="1"/>
  <mergeCells count="15">
    <mergeCell ref="B27:C27"/>
    <mergeCell ref="A1:H1"/>
    <mergeCell ref="D27:E27"/>
    <mergeCell ref="B10:D10"/>
    <mergeCell ref="B11:B16"/>
    <mergeCell ref="B17:C17"/>
    <mergeCell ref="B18:C18"/>
    <mergeCell ref="B23:C23"/>
    <mergeCell ref="D34:E34"/>
    <mergeCell ref="D28:E28"/>
    <mergeCell ref="D29:E29"/>
    <mergeCell ref="D30:E30"/>
    <mergeCell ref="D31:E31"/>
    <mergeCell ref="D32:E32"/>
    <mergeCell ref="D33:E33"/>
  </mergeCells>
  <phoneticPr fontId="2"/>
  <dataValidations count="2">
    <dataValidation type="whole" operator="greaterThan" allowBlank="1" showInputMessage="1" showErrorMessage="1" sqref="C8" xr:uid="{00000000-0002-0000-0200-000000000000}">
      <formula1>0</formula1>
    </dataValidation>
    <dataValidation type="whole" operator="greaterThanOrEqual" allowBlank="1" showInputMessage="1" showErrorMessage="1" sqref="C7" xr:uid="{AD7DFA7B-0F3E-404E-BF4F-BA5700790799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一般用(口径20mm以下)</vt:lpstr>
      <vt:lpstr>一般用(口径25mm以上)</vt:lpstr>
      <vt:lpstr>官公署用</vt:lpstr>
      <vt:lpstr>共同住宅用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JN60012</dc:creator>
  <cp:lastModifiedBy>宇都宮 由孝</cp:lastModifiedBy>
  <cp:lastPrinted>2023-11-08T08:37:14Z</cp:lastPrinted>
  <dcterms:created xsi:type="dcterms:W3CDTF">2014-08-13T05:27:20Z</dcterms:created>
  <dcterms:modified xsi:type="dcterms:W3CDTF">2025-02-17T00:18:32Z</dcterms:modified>
</cp:coreProperties>
</file>